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JUDITH LOPEZ\LICITACIONES\PANADERÍA EL PINO, DAJABÓN - LA BUENA ESPERANZA\"/>
    </mc:Choice>
  </mc:AlternateContent>
  <bookViews>
    <workbookView xWindow="0" yWindow="0" windowWidth="20490" windowHeight="7755" tabRatio="605"/>
  </bookViews>
  <sheets>
    <sheet name="Hoja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1" i="1" l="1"/>
  <c r="A352" i="1" s="1"/>
  <c r="A353" i="1" s="1"/>
  <c r="A354" i="1" s="1"/>
  <c r="A355" i="1" s="1"/>
  <c r="A356" i="1" s="1"/>
  <c r="A357" i="1" s="1"/>
  <c r="A358" i="1" s="1"/>
  <c r="A359" i="1" s="1"/>
  <c r="A360" i="1" s="1"/>
  <c r="A350" i="1"/>
  <c r="A376" i="1" l="1"/>
  <c r="A377" i="1" s="1"/>
  <c r="A378" i="1" s="1"/>
  <c r="A379" i="1" s="1"/>
  <c r="A380" i="1" s="1"/>
  <c r="A381" i="1" s="1"/>
  <c r="A388" i="1" s="1"/>
  <c r="A389" i="1" s="1"/>
  <c r="A390" i="1" s="1"/>
  <c r="A391" i="1" s="1"/>
  <c r="A392" i="1" s="1"/>
  <c r="A393" i="1" s="1"/>
  <c r="A403" i="1" s="1"/>
  <c r="A404" i="1" s="1"/>
  <c r="A373" i="1"/>
  <c r="A299" i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20" i="1" s="1"/>
  <c r="A325" i="1" s="1"/>
  <c r="A336" i="1" s="1"/>
  <c r="A347" i="1" s="1"/>
  <c r="A294" i="1"/>
  <c r="A295" i="1" s="1"/>
  <c r="C291" i="1"/>
  <c r="C290" i="1"/>
  <c r="C287" i="1"/>
  <c r="C286" i="1"/>
  <c r="C282" i="1"/>
  <c r="C281" i="1"/>
  <c r="A281" i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C274" i="1"/>
  <c r="C273" i="1"/>
  <c r="C272" i="1"/>
  <c r="A272" i="1"/>
  <c r="A273" i="1" s="1"/>
  <c r="A274" i="1" s="1"/>
  <c r="A275" i="1" s="1"/>
  <c r="A276" i="1" s="1"/>
  <c r="A277" i="1" s="1"/>
  <c r="A278" i="1" s="1"/>
  <c r="C266" i="1"/>
  <c r="C267" i="1" s="1"/>
  <c r="A264" i="1"/>
  <c r="A265" i="1" s="1"/>
  <c r="A266" i="1" s="1"/>
  <c r="A267" i="1" s="1"/>
  <c r="A268" i="1" s="1"/>
  <c r="C259" i="1"/>
  <c r="C261" i="1" s="1"/>
  <c r="C258" i="1"/>
  <c r="A258" i="1"/>
  <c r="A259" i="1" s="1"/>
  <c r="A260" i="1" s="1"/>
  <c r="A261" i="1" s="1"/>
  <c r="C255" i="1"/>
  <c r="C254" i="1"/>
  <c r="C253" i="1"/>
  <c r="C252" i="1"/>
  <c r="A252" i="1"/>
  <c r="A253" i="1" s="1"/>
  <c r="A254" i="1" s="1"/>
  <c r="A255" i="1" s="1"/>
  <c r="C249" i="1"/>
  <c r="C248" i="1"/>
  <c r="C247" i="1"/>
  <c r="C246" i="1"/>
  <c r="C245" i="1"/>
  <c r="A245" i="1"/>
  <c r="A246" i="1" s="1"/>
  <c r="A247" i="1" s="1"/>
  <c r="A248" i="1" s="1"/>
  <c r="A249" i="1" s="1"/>
  <c r="A238" i="1"/>
  <c r="A239" i="1" s="1"/>
  <c r="A240" i="1" s="1"/>
  <c r="A229" i="1"/>
  <c r="A230" i="1" s="1"/>
  <c r="A231" i="1" s="1"/>
  <c r="A232" i="1" s="1"/>
  <c r="A233" i="1" s="1"/>
  <c r="A234" i="1" s="1"/>
  <c r="A235" i="1" s="1"/>
  <c r="C226" i="1"/>
  <c r="A226" i="1"/>
  <c r="A218" i="1"/>
  <c r="A219" i="1" s="1"/>
  <c r="A220" i="1" s="1"/>
  <c r="A221" i="1" s="1"/>
  <c r="A222" i="1" s="1"/>
  <c r="A223" i="1" s="1"/>
  <c r="A207" i="1"/>
  <c r="A208" i="1" s="1"/>
  <c r="A209" i="1" s="1"/>
  <c r="A210" i="1" s="1"/>
  <c r="A211" i="1" s="1"/>
  <c r="A212" i="1" s="1"/>
  <c r="A213" i="1" s="1"/>
  <c r="A214" i="1" s="1"/>
  <c r="A215" i="1" s="1"/>
  <c r="C203" i="1"/>
  <c r="C202" i="1"/>
  <c r="A202" i="1"/>
  <c r="A203" i="1" s="1"/>
  <c r="A198" i="1"/>
  <c r="A199" i="1" s="1"/>
  <c r="C195" i="1"/>
  <c r="A195" i="1"/>
  <c r="A183" i="1"/>
  <c r="A184" i="1" s="1"/>
  <c r="A185" i="1" s="1"/>
  <c r="A186" i="1" s="1"/>
  <c r="A187" i="1" s="1"/>
  <c r="A188" i="1" s="1"/>
  <c r="A189" i="1" s="1"/>
  <c r="A190" i="1" s="1"/>
  <c r="A191" i="1" s="1"/>
  <c r="A192" i="1" s="1"/>
  <c r="A174" i="1"/>
  <c r="A175" i="1" s="1"/>
  <c r="A176" i="1" s="1"/>
  <c r="A177" i="1" s="1"/>
  <c r="A178" i="1" s="1"/>
  <c r="A179" i="1" s="1"/>
  <c r="A180" i="1" s="1"/>
  <c r="C170" i="1"/>
  <c r="C171" i="1" s="1"/>
  <c r="A170" i="1"/>
  <c r="A171" i="1" s="1"/>
  <c r="C167" i="1"/>
  <c r="C166" i="1"/>
  <c r="A166" i="1"/>
  <c r="A167" i="1" s="1"/>
  <c r="C163" i="1"/>
  <c r="C162" i="1"/>
  <c r="C161" i="1" s="1"/>
  <c r="A161" i="1"/>
  <c r="A162" i="1" s="1"/>
  <c r="A163" i="1" s="1"/>
  <c r="C158" i="1"/>
  <c r="C157" i="1"/>
  <c r="C156" i="1"/>
  <c r="A156" i="1"/>
  <c r="A157" i="1" s="1"/>
  <c r="A158" i="1" s="1"/>
  <c r="C153" i="1"/>
  <c r="C152" i="1"/>
  <c r="C151" i="1"/>
  <c r="C150" i="1"/>
  <c r="C149" i="1"/>
  <c r="C148" i="1"/>
  <c r="C147" i="1"/>
  <c r="A147" i="1"/>
  <c r="A148" i="1" s="1"/>
  <c r="A149" i="1" s="1"/>
  <c r="A150" i="1" s="1"/>
  <c r="A151" i="1" s="1"/>
  <c r="A152" i="1" s="1"/>
  <c r="A153" i="1" s="1"/>
  <c r="C144" i="1"/>
  <c r="C143" i="1"/>
  <c r="A143" i="1"/>
  <c r="A144" i="1" s="1"/>
  <c r="C140" i="1"/>
  <c r="C139" i="1"/>
  <c r="C138" i="1"/>
  <c r="C137" i="1"/>
  <c r="C136" i="1"/>
  <c r="C135" i="1"/>
  <c r="C134" i="1"/>
  <c r="C133" i="1"/>
  <c r="C132" i="1"/>
  <c r="C131" i="1"/>
  <c r="C130" i="1"/>
  <c r="A130" i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C126" i="1"/>
  <c r="C125" i="1"/>
  <c r="A125" i="1"/>
  <c r="A126" i="1" s="1"/>
  <c r="A121" i="1"/>
  <c r="A122" i="1" s="1"/>
  <c r="C118" i="1"/>
  <c r="C117" i="1"/>
  <c r="A117" i="1"/>
  <c r="A118" i="1" s="1"/>
  <c r="A106" i="1"/>
  <c r="A107" i="1" s="1"/>
  <c r="A108" i="1" s="1"/>
  <c r="A109" i="1" s="1"/>
  <c r="A110" i="1" s="1"/>
  <c r="A111" i="1" s="1"/>
  <c r="A112" i="1" s="1"/>
  <c r="A113" i="1" s="1"/>
  <c r="A114" i="1" s="1"/>
  <c r="A94" i="1"/>
  <c r="A95" i="1" s="1"/>
  <c r="A96" i="1" s="1"/>
  <c r="A97" i="1" s="1"/>
  <c r="A98" i="1" s="1"/>
  <c r="A99" i="1" s="1"/>
  <c r="A100" i="1" s="1"/>
  <c r="A101" i="1" s="1"/>
  <c r="A102" i="1" s="1"/>
  <c r="A103" i="1" s="1"/>
  <c r="C91" i="1"/>
  <c r="C90" i="1"/>
  <c r="C89" i="1"/>
  <c r="A89" i="1"/>
  <c r="A90" i="1" s="1"/>
  <c r="A91" i="1" s="1"/>
  <c r="C86" i="1"/>
  <c r="C85" i="1"/>
  <c r="A85" i="1"/>
  <c r="A86" i="1" s="1"/>
  <c r="C82" i="1"/>
  <c r="C81" i="1"/>
  <c r="C80" i="1"/>
  <c r="C79" i="1"/>
  <c r="C77" i="1"/>
  <c r="C76" i="1"/>
  <c r="C75" i="1"/>
  <c r="A75" i="1"/>
  <c r="A76" i="1" s="1"/>
  <c r="A77" i="1" s="1"/>
  <c r="A78" i="1" s="1"/>
  <c r="A79" i="1" s="1"/>
  <c r="A80" i="1" s="1"/>
  <c r="A81" i="1" s="1"/>
  <c r="A82" i="1" s="1"/>
  <c r="A72" i="1"/>
  <c r="C69" i="1"/>
  <c r="C68" i="1"/>
  <c r="C67" i="1"/>
  <c r="C66" i="1"/>
  <c r="C65" i="1"/>
  <c r="C64" i="1"/>
  <c r="C121" i="1" s="1"/>
  <c r="A64" i="1"/>
  <c r="A65" i="1" s="1"/>
  <c r="A66" i="1" s="1"/>
  <c r="A67" i="1" s="1"/>
  <c r="A68" i="1" s="1"/>
  <c r="A69" i="1" s="1"/>
  <c r="C61" i="1"/>
  <c r="C60" i="1"/>
  <c r="C59" i="1"/>
  <c r="C58" i="1"/>
  <c r="A58" i="1"/>
  <c r="A59" i="1" s="1"/>
  <c r="A60" i="1" s="1"/>
  <c r="A61" i="1" s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A36" i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C29" i="1"/>
  <c r="C30" i="1" s="1"/>
  <c r="C28" i="1"/>
  <c r="C27" i="1"/>
  <c r="A26" i="1"/>
  <c r="A27" i="1" s="1"/>
  <c r="A28" i="1" s="1"/>
  <c r="A29" i="1" s="1"/>
  <c r="A30" i="1" s="1"/>
  <c r="A31" i="1" s="1"/>
  <c r="C21" i="1"/>
  <c r="C20" i="1"/>
  <c r="A19" i="1"/>
  <c r="A20" i="1" s="1"/>
  <c r="A21" i="1" s="1"/>
  <c r="A22" i="1" s="1"/>
  <c r="A23" i="1" s="1"/>
  <c r="C268" i="1" l="1"/>
  <c r="C199" i="1"/>
  <c r="C198" i="1"/>
  <c r="A241" i="1"/>
  <c r="C122" i="1"/>
  <c r="C260" i="1"/>
  <c r="G422" i="1" l="1"/>
  <c r="G432" i="1" l="1"/>
  <c r="G428" i="1"/>
  <c r="G431" i="1"/>
  <c r="G427" i="1"/>
  <c r="G430" i="1"/>
  <c r="G434" i="1"/>
  <c r="G435" i="1" s="1"/>
  <c r="G429" i="1"/>
  <c r="G425" i="1"/>
  <c r="G426" i="1" l="1"/>
  <c r="G437" i="1" s="1"/>
  <c r="G439" i="1" s="1"/>
</calcChain>
</file>

<file path=xl/sharedStrings.xml><?xml version="1.0" encoding="utf-8"?>
<sst xmlns="http://schemas.openxmlformats.org/spreadsheetml/2006/main" count="685" uniqueCount="354">
  <si>
    <t>Fondo Patrimonial de las Empresas Reformadas</t>
  </si>
  <si>
    <t>Edificio Gubernamental "Dr. Rafael Kasse Acta"</t>
  </si>
  <si>
    <t>Gustavo Mejía Ricart No. 73 Esq. Agustín Lara, 7mo piso, Ens. Serrallés, Santo Domingo, R.D.</t>
  </si>
  <si>
    <t>TEL. 809-683-3591. Fax: 809-683-3888</t>
  </si>
  <si>
    <t>www.fonper.gov.do. RNC: 401-51381-1</t>
  </si>
  <si>
    <t>"AÑO DEL FOMENTO A LA EXPORTACIONES"</t>
  </si>
  <si>
    <t xml:space="preserve">PROYECTO: </t>
  </si>
  <si>
    <t xml:space="preserve">LOCALIZACIÓN: </t>
  </si>
  <si>
    <t>MUNICIPIO EL PINO, PROVINCIA DAJABON</t>
  </si>
  <si>
    <t xml:space="preserve">FECHA: </t>
  </si>
  <si>
    <t>No.</t>
  </si>
  <si>
    <t xml:space="preserve">DESCRIPCION </t>
  </si>
  <si>
    <t>CANTIDAD</t>
  </si>
  <si>
    <t>UD</t>
  </si>
  <si>
    <t>PU</t>
  </si>
  <si>
    <t>VALOR</t>
  </si>
  <si>
    <t>SUB TOTAL</t>
  </si>
  <si>
    <t xml:space="preserve">PRESUPUESTO GENERAL </t>
  </si>
  <si>
    <t>PRELIMINARES</t>
  </si>
  <si>
    <t>1 &gt;</t>
  </si>
  <si>
    <t>EDIFICACIÓN: NIVEL 1</t>
  </si>
  <si>
    <t>TRABAJOS GENERALES</t>
  </si>
  <si>
    <t>Letrero de Obra en vinyl y estructura metálica</t>
  </si>
  <si>
    <t>PA</t>
  </si>
  <si>
    <t>Replanteo General Topográfico: Incluye Charrancha</t>
  </si>
  <si>
    <t>M2</t>
  </si>
  <si>
    <t>Caseta de materiales 4.00X4.00 mts / Madera-Zinc</t>
  </si>
  <si>
    <t>Cierre Perimetral de Protección / Madera-Zinc</t>
  </si>
  <si>
    <t>ML</t>
  </si>
  <si>
    <t>Fumigación General en Fundaciones Edificación</t>
  </si>
  <si>
    <t>MOVIMIENTO DE TIERRAS</t>
  </si>
  <si>
    <t>Corte y Bote con Equipo: t= 0.80 m de Capa Vegetal</t>
  </si>
  <si>
    <t>M3</t>
  </si>
  <si>
    <t>Relleno Compactado con material de mina y equipo / Fundaciones</t>
  </si>
  <si>
    <t>Relleno Reposición con equipo / Areas Generales</t>
  </si>
  <si>
    <t>Excavación a mano / Fundaciones</t>
  </si>
  <si>
    <t>Traslado de Excavaciones @ Acopio</t>
  </si>
  <si>
    <t>Bote de Material de desperdicios Construcción</t>
  </si>
  <si>
    <t>NIVEL 1</t>
  </si>
  <si>
    <t>HORMIGON ARMADO (HORMIGON INDUSTRIAL)</t>
  </si>
  <si>
    <t>HORMIGÓN ARMADO EN:</t>
  </si>
  <si>
    <t>Zapata de Columnas Z1=1.60x1.60; Acero Sup: ø 1/2" @0.15 m AD; Acero Inf: ø 3/4"@0.15 m AD; f'c= 210 kg/cm2</t>
  </si>
  <si>
    <t xml:space="preserve">Zapata de Muros de Bloques de 8" ZM=0.60x0.25 m, 3 ø 3/8"; f'c= 210 kg/cm2 </t>
  </si>
  <si>
    <t xml:space="preserve">Zapata de Muros de Bloques de 6" ZM=0.45x0.25 m, 3 ø 3/8"; f'c= 210 kg/cm2  </t>
  </si>
  <si>
    <t>Zapata de Rampa Escalera 1.00x1.40x0.25 m; 8 ø 3/8"</t>
  </si>
  <si>
    <t>Columna C1=0.35x0.35m; 10 ø 3/4", estribos ø 3/8"@0.20; f'c= 210 kg/cm2, ver detalle</t>
  </si>
  <si>
    <t>Columna C2; 10 ø 3/4" + 8 ø 1/2" , estribos ø 3/8"@0.20; f'c= 210 kg/cm2, ver detalle</t>
  </si>
  <si>
    <t>Columna C3; 10 ø 3/4" + 8 ø 1/2" , estribos ø 3/8"@0.20; f'c= 210 kg/cm2, ver detalle</t>
  </si>
  <si>
    <t>Viga V1=0.25x0.75 m; 7 ø 1/2", estribos ø 3/8"@0.20; f'c= 210 kg/cm2, ver detalle</t>
  </si>
  <si>
    <t>Viga PX1=0.30x0.75 y 0.55 m; 4 ø 3/4" +3 ø 1/2", Adic. 3 ø 3/4", estribos ø 3/8"@0.20; f'c= 210 kg/cm2, ver detalle</t>
  </si>
  <si>
    <t>Viga PX2=0.30x0.55 m; 5 ø 3/4" +2 ø 1/2", Adic. 3 ø 3/4", estribos ø 3/8"@0.20; f'c= 210 kg/cm2, ver detalle</t>
  </si>
  <si>
    <t>Viga PX3=0.30x0.52 m; 3 ø 3/4" +2 ø 1/2", Adic. 2 ø 3/4", estribos ø 3/8"@0.20; f'c= 210 kg/cm2, ver detalle</t>
  </si>
  <si>
    <t>Vigas PY1=0.30x0.55 m; 4 ø 3/4" +2 ø 3/8"+3ø 3/8", Adic. 2 ø 3/4", estribos ø 3/8"@0.20; f'c= 210 kg/cm2, ver detalle</t>
  </si>
  <si>
    <t>Vigas PY2=0.30x0.55 m; 5 ø 3/4" +2 ø 1/2", Adic. 2 ø 3/4", estribos ø 3/8"@0.20; f'c= 210 kg/cm2, ver detalle</t>
  </si>
  <si>
    <t>Dinteles D1=0.20x0.20 m; 3 ø 1/2" + 2 ø 3/8", estribos ø 3/8"@0.25; f'c= 210 kg/cm2, ver detalle</t>
  </si>
  <si>
    <t>Dinteles D1=0.15x20; 3 ø 1/2" + 2 ø 3/8", estribos ø 3/8"@0.25; f'c= 210 kg/cm2, ver detalle</t>
  </si>
  <si>
    <t>Viga de Amarre VA=0.20x0.20; 4 ø 3/8", estribos ø 3/8"@0.25; f'c= 210 kg/cm2, ver detalle</t>
  </si>
  <si>
    <t>Viga de Amarre VA=0.15x0.20; 4 ø 3/8", estribos ø 3/8"@0.25; f'c= 210 kg/cm2, ver detalle</t>
  </si>
  <si>
    <t>Losa de maciza de Entrepiso  H=0.15 m; f'c= 210 kg/cm2. Ver detalle</t>
  </si>
  <si>
    <t>Losa de Piso [ Chapapote ] e= 0.10 m, con malla electrosoldada 2.5x2.5x100x100</t>
  </si>
  <si>
    <t>Rampa de escalera: e=0.15 m; f'c= 210 kg/cm2. Incluye concreto en peldaños. Ver detalle</t>
  </si>
  <si>
    <t>MUROS</t>
  </si>
  <si>
    <t>Bloques BNP 8" 3/8"@0.40 m</t>
  </si>
  <si>
    <t>Bloques BNP 6" 3/8"@0.40 m</t>
  </si>
  <si>
    <t>Bloques SNP 8" 3/8"@0.40 m</t>
  </si>
  <si>
    <t>Bloques SNP 6" 3/8"@0.40 m</t>
  </si>
  <si>
    <t>TERMINACION DE SUPERFICIES</t>
  </si>
  <si>
    <t>Fraguache en interior y exterior</t>
  </si>
  <si>
    <t>Pañete Liso en Muros Interiores y Exteriores</t>
  </si>
  <si>
    <t>Pañete Liso en Columnas</t>
  </si>
  <si>
    <t>Pañete Liso en Vigas</t>
  </si>
  <si>
    <t>Pañete de Techo</t>
  </si>
  <si>
    <t>Cantos</t>
  </si>
  <si>
    <t>PLAFONES</t>
  </si>
  <si>
    <t>Cenefa de Sheet-Rock</t>
  </si>
  <si>
    <t>PISOS</t>
  </si>
  <si>
    <t>Pisos de Porcelanato CH 60X60</t>
  </si>
  <si>
    <t>Pisos de Cerámica  baños 40X40</t>
  </si>
  <si>
    <t>Piso Epóxico (Resina Exposica) en área Fermentador</t>
  </si>
  <si>
    <t xml:space="preserve">Piso Pulido en Cuarto Osmosis </t>
  </si>
  <si>
    <t xml:space="preserve">Zócalos Porcelanato  CH10X60 </t>
  </si>
  <si>
    <t>M.L.</t>
  </si>
  <si>
    <t>Revestimiento de escalones con porcelanato</t>
  </si>
  <si>
    <t>Piso de porcelanato en descanso escaleras</t>
  </si>
  <si>
    <t xml:space="preserve">Zócalos Porcelanato  en Escalera </t>
  </si>
  <si>
    <t xml:space="preserve">REVESTIMIENTOS </t>
  </si>
  <si>
    <t>Cerámica de Pared  Baños 30X60</t>
  </si>
  <si>
    <t>Cerámica de Pared  Cocina 20X20</t>
  </si>
  <si>
    <t>EBANISTERÍA</t>
  </si>
  <si>
    <t>Gabinetes Piso: Frentes / S90X60 / MDF Lacado</t>
  </si>
  <si>
    <t>PL</t>
  </si>
  <si>
    <t>Gabinetes Pared: Modulares / S35X80 / MDF Lacado</t>
  </si>
  <si>
    <t>Gabinetes Depósito: A=1.07 m2</t>
  </si>
  <si>
    <t>PUERTAS</t>
  </si>
  <si>
    <t>P1: Comercial Flotante en Vidrio Templado, doble hoja de 1.60X2.80</t>
  </si>
  <si>
    <t>UND</t>
  </si>
  <si>
    <t xml:space="preserve">P2: Aluminio-Vidrio Comercial P-40,  Vidrio de 5 mm, con Transon de 1.00x2.80 </t>
  </si>
  <si>
    <t>P3: Aluminio-Vidrio Comercial P-40,  vidrio de 5 mm, con Transon de 0.90x2.80</t>
  </si>
  <si>
    <t>P4: Polimetal 1H / Maciza, Lisa y Blanca de 1.00x2.80</t>
  </si>
  <si>
    <t>P5: Polimetal 1H / Maciza, Lisa y Blanca de 0.80x2.80</t>
  </si>
  <si>
    <t>P6: Polimetal 1H / Maciza, Lisa y Blanca de 0.90x2.80</t>
  </si>
  <si>
    <t>P8: Polimetal 2H / Visor Cristal de 1.60x2.80</t>
  </si>
  <si>
    <t>P9: Hierro Negro de 1.83x2.80</t>
  </si>
  <si>
    <t>P10: Enrollable de 1.83x2.80</t>
  </si>
  <si>
    <t>PCL1: Puertas Abisagradas de Aluminio p/closet con Láminas de Facia de Alum. De 1.08x2.80</t>
  </si>
  <si>
    <t>VENTANAS</t>
  </si>
  <si>
    <t>V2: Aluminio-Vidrio P-40 / Proyectables-Screen, Vidrio de 5 mm de 0.60x0.60</t>
  </si>
  <si>
    <t>V3: Aluminio P-40 / Celosía-Screen de 1.80x0.90</t>
  </si>
  <si>
    <t>V4: Vidrio Fijo / Natural P-40 1/4" de 2.45x1.80</t>
  </si>
  <si>
    <t>V5: Vidrio Fijo / Templado P-40, Vidrio de 10 mm de 3.90x2.80</t>
  </si>
  <si>
    <t>V6: Aluminio P-40 /Celosía-Screen de 1.20x0.90</t>
  </si>
  <si>
    <t>V7: Vidrio Fijo / Templado P-40, Vidrio de 10 mm de 2.10x2.80</t>
  </si>
  <si>
    <t>V8: Vidrio Fijo / Templado P-40, Vidrio de 10 mm de 0.82x2.80</t>
  </si>
  <si>
    <t>V16: Aluminio-Vidrio Fijo P-40, Vidrio de 5 mm de 1.20x0.60</t>
  </si>
  <si>
    <t>Instalacion y transporte de puertas y ventanas</t>
  </si>
  <si>
    <t>TOPES Y TERMINACIONES ESPECIALES</t>
  </si>
  <si>
    <t>Tope Granito Natural [ CH ]</t>
  </si>
  <si>
    <t>P2</t>
  </si>
  <si>
    <t>Barandas Metálica en Terraza abierta 2do Nivel: h= 0.70 m; Perfiles de 4"x2 1/2" y Barras ø 3/8" @ 8 cm</t>
  </si>
  <si>
    <t>MTL</t>
  </si>
  <si>
    <t>PINTURA</t>
  </si>
  <si>
    <t>Pintura imprimante</t>
  </si>
  <si>
    <t>Pintura acrílica Interior y Exterior</t>
  </si>
  <si>
    <t>MISCELANEOS</t>
  </si>
  <si>
    <t>Traslado de Materiales</t>
  </si>
  <si>
    <t>PER</t>
  </si>
  <si>
    <t>Limpieza Continua y Final</t>
  </si>
  <si>
    <t xml:space="preserve"> NIVEL 2</t>
  </si>
  <si>
    <t>Columna C1=0.35x0.35m; 10 ø 3/4", estribos ø 3/8"@0.20; f'c= 210 kg/cm2. Ver detalle</t>
  </si>
  <si>
    <t>Columna C2; 10 ø 3/4" + 8 ø 1/2" , estribos ø 3/8"@0.20; f'c= 210 kg/cm2. Ver detalle</t>
  </si>
  <si>
    <t>Columna C3; 10 ø 3/4" + 8 ø 1/2" , estribos ø 3/8"@0.20; f'c= 210 kg/cm2. Ver detalle</t>
  </si>
  <si>
    <t>Viga V1t=0.25x0.42 m; 4 ø 1/2" + 2 ø 3/8", estribos ø 3/8"@0.20; f'c= 210 kg/cm2. Ver detalle</t>
  </si>
  <si>
    <t>Viga PX1=0.30x0.52m; 5ø 1/2" +3 ø 3/8", Adic. 2 ø 1/2", estribos ø 3/8"@0.20; f'c= 210 kg/cm2. Ver detalle</t>
  </si>
  <si>
    <t>Viga PX2=0.25x0.52 m; 3ø 3/4" +2 ø 1/2", Adic. 2 ø 3/4", estribos ø 3/8"@0.20; f'c= 210 kg/cm2. Ver detalle</t>
  </si>
  <si>
    <t>Vigas PY1=0.25x0.52 m; 5 ø 1/2" +3 ø 3/8", Adic. 3 ø 1/2", estribos ø 3/8"@0.20; f'c= 210 kg/cm2. Ver detalle</t>
  </si>
  <si>
    <t>Vigas PY2=0.25x0.52 m; 5 ø 1/2" +3 ø 3/8", Adic. 2 ø 1/2", estribos ø 3/8"@0.20; f'c= 210 kg/cm2. Ver detalle</t>
  </si>
  <si>
    <t>Dinteles D1=0.15x20; 3 ø 1/2" + 2 ø 3/8", estribos ø 3/8"@0.25; f'c= 210 kg/cm2. Ver detalle</t>
  </si>
  <si>
    <t>Viga de Amarre VA=0.15x0.20; 3 ø 1/2" + 2 ø 3/8", estribos ø 3/8"@0.25; f'c= 210 kg/cm2. Ver detalle</t>
  </si>
  <si>
    <t>Losa de maciza de Entrepiso  H=0.12 m; f'c= 210 kg/cm2. Ver detalle</t>
  </si>
  <si>
    <t>Violines en Columnas-Muros</t>
  </si>
  <si>
    <t>TERMINACION DE TECHOS</t>
  </si>
  <si>
    <t>Fino en Techo Plano</t>
  </si>
  <si>
    <t>Zabaleta de Techo</t>
  </si>
  <si>
    <t>Impermeabilizante Acrílico Elastomérico</t>
  </si>
  <si>
    <t>Pisos de Cerámica en Baños</t>
  </si>
  <si>
    <t>Cerámica de Pared  Baños</t>
  </si>
  <si>
    <t>Cerámica de Pared  Cocina</t>
  </si>
  <si>
    <t>P11: Polimetal 1H / Maciza, Lisa y Blanca de 0.80x2.10</t>
  </si>
  <si>
    <t>P12: Polimetal 1H / Maciza, Lisa y Blanca de 0.90x2.10</t>
  </si>
  <si>
    <t>P13: Polimetal 1H / Maciza, Lisa y Blanca de 0.90x2.10</t>
  </si>
  <si>
    <t xml:space="preserve">P14: Enrollable de 2.38x1.00 </t>
  </si>
  <si>
    <t>P15: Aluminio-Vidrio Comercial P-40,  Vidrio de 5 mm, con Transon de 0.90x2.35</t>
  </si>
  <si>
    <t>P16: Aluminio-Vidrio Comercial P-40,  Vidrio de 5 mm, con Transon de 1.60x2.36</t>
  </si>
  <si>
    <t>V1: Aluminio-Vidrio / Correderas P-65, Vidrio de 5 mm de 1.20x1.60</t>
  </si>
  <si>
    <t>V9: Aluminio / Celosía-Screen de 1.00x1.10</t>
  </si>
  <si>
    <t>V10: Aluminio-Vidrio / Correderas P-65, Vidrio de 5 mm de 1.80x0.60</t>
  </si>
  <si>
    <t>V11:  Aluminio / Celosía-Screen de 1.80x1.10</t>
  </si>
  <si>
    <t>V12:  Aluminio / Celosía de 7x1.75</t>
  </si>
  <si>
    <t>V13: Aluminio-Vidrio P-40 / Proyectables y Vidrio FIjo, Vidrio de 5 mm de 2.10x2.15</t>
  </si>
  <si>
    <t>V14: Aluminio-Vidrio P-40 / Proyectables y Vidrio FIjo, Vidrio de 5 mm de 3.23x2.15</t>
  </si>
  <si>
    <t>V15: Vidrio Fijo / Natural P-40 1/4" de 2.33x2.35</t>
  </si>
  <si>
    <t>Instalación y transporte de puertas y ventanas</t>
  </si>
  <si>
    <t>INSTALACIONES HIDRO-SANITARIAS</t>
  </si>
  <si>
    <t>AGUA POTABLE N1</t>
  </si>
  <si>
    <t>Lavamanos / AF PVC 1/2"</t>
  </si>
  <si>
    <t>Lavamanos / AC CPVC 1/2"</t>
  </si>
  <si>
    <t>Duchas / AF PVC 1/2"</t>
  </si>
  <si>
    <t>Duchas / AC CPVC 1/2"</t>
  </si>
  <si>
    <t>Fregaderos PVC 1/2"</t>
  </si>
  <si>
    <t>Lavaderos PVC 1/2"</t>
  </si>
  <si>
    <t>Inodoros PVC 1/2"</t>
  </si>
  <si>
    <t>Calentador PVC 1/2"</t>
  </si>
  <si>
    <t>Llaves Jardinería</t>
  </si>
  <si>
    <t>AGUA POTABLE N2</t>
  </si>
  <si>
    <t>Urinal 1/2"</t>
  </si>
  <si>
    <t>DISTRIBUIDORES SALIDAS/ AF-AC N1</t>
  </si>
  <si>
    <t>Valvulas de Paso</t>
  </si>
  <si>
    <t>AGUAS RESIDUALES N1</t>
  </si>
  <si>
    <t>Salidas Aguas Negras (Ø3")</t>
  </si>
  <si>
    <t>Salidas Aguas Negras (Ø4")</t>
  </si>
  <si>
    <t>Bajantes De Aguas Pluviales (Ø3")</t>
  </si>
  <si>
    <t>Bajantes De Descarga (Ø4")</t>
  </si>
  <si>
    <t>Desagues de piso de 2"</t>
  </si>
  <si>
    <t>Salidas Desagues de 2"</t>
  </si>
  <si>
    <t>Ventilación (Ø2"), por planta</t>
  </si>
  <si>
    <t>AGUAS RESIDUALES N2</t>
  </si>
  <si>
    <t>Salida Desagues de 2"</t>
  </si>
  <si>
    <t>Ventilación (Ø2")</t>
  </si>
  <si>
    <t>APARATOS N1</t>
  </si>
  <si>
    <t>Inodoro</t>
  </si>
  <si>
    <t>Lavamano (C/Pedestal)</t>
  </si>
  <si>
    <t>Ducha</t>
  </si>
  <si>
    <t>Fregadero</t>
  </si>
  <si>
    <t>Lavadero</t>
  </si>
  <si>
    <t>APARATOS N2</t>
  </si>
  <si>
    <t>Urinal</t>
  </si>
  <si>
    <t>ALIMENTACIÓN AGUA POTABLE N1</t>
  </si>
  <si>
    <t>Tubería Ø1" SCH-40 PVC / Distribución: sale del tratamiento Osmosis</t>
  </si>
  <si>
    <t>Tubería Ø3/4" SCH-40 PVC / Alimentación</t>
  </si>
  <si>
    <t xml:space="preserve">Excavación </t>
  </si>
  <si>
    <t>Asiento o colchón de tuberías con arena</t>
  </si>
  <si>
    <t>RECOLECCIÓN AGUAS RESIDUALES N1</t>
  </si>
  <si>
    <t>Trampa De Grasa</t>
  </si>
  <si>
    <t>Registros De Inspección</t>
  </si>
  <si>
    <t>Tuberías Arrastre / PVC Ø4"</t>
  </si>
  <si>
    <t>EXTERIORES GENERALES</t>
  </si>
  <si>
    <t>PARQUEOS Y HORMIGON FRONTAL ESTAMPADO</t>
  </si>
  <si>
    <t>Corte y Bote con equipo: e= 0.80 m (CV)</t>
  </si>
  <si>
    <t>Relleno Material Mina / Sub-Base: e= 0.80 m (Relleno)</t>
  </si>
  <si>
    <t>Relleno Material Clasificado / Base: e=0.20 m</t>
  </si>
  <si>
    <t>Parqueos en Hormigón Pulido: incluye curador, fibras</t>
  </si>
  <si>
    <t>Paragomas / Topes Parqueos</t>
  </si>
  <si>
    <t>UDS</t>
  </si>
  <si>
    <t>Pavimento de hormigón frontal estampado</t>
  </si>
  <si>
    <t xml:space="preserve">Contenes de concreto e= 6" en la parte frontal </t>
  </si>
  <si>
    <t>MISCELÁNEOS</t>
  </si>
  <si>
    <t>Fachada Metálica Frontal en Tubulares 2"x 4"x1/4" de Hierro Negro: incluye puerta</t>
  </si>
  <si>
    <t>Aceras Perimetrales de hormigón Frotado H=0.10 mts (incluye frontal)</t>
  </si>
  <si>
    <t>Cisterna de 5,000 Gls de 3.50X2.40 mts</t>
  </si>
  <si>
    <t>Cámara Séptica de 1.70x3.30 mts</t>
  </si>
  <si>
    <t>Area de Lavado</t>
  </si>
  <si>
    <t>Jardineras en Bloques de 6" de 6.10x1.60 m</t>
  </si>
  <si>
    <t>Verja Perimetral en Bloques de 6": h=  1.90 m. Ver detalle</t>
  </si>
  <si>
    <t>Puertas de Hierro / Entrada Patio</t>
  </si>
  <si>
    <t>Jardinería: Perfilamiento y Relleno Tierra Negra @0.30 mts</t>
  </si>
  <si>
    <t>Relleno de patio posterior con gravilla: e= 0.10 m</t>
  </si>
  <si>
    <t>HERRERIA</t>
  </si>
  <si>
    <t xml:space="preserve">Protectores de Ventanas en Hierros en Barras 1" x 2" y Angulares de 1 - 1/2" x 1 - 1/2" @ 10.00 cm (Detalles en Planos). Incluye Pintura Anticorrosiva, Pintura Mantenimiento Gris, Accesorios y Mano de Obra. </t>
  </si>
  <si>
    <t xml:space="preserve">P2 </t>
  </si>
  <si>
    <t>Suministro y Colocación de Tarja en Bronce (31.5" x 23.5") (Solicitar Diseño a la Dirección de Proyectos del Fonper)</t>
  </si>
  <si>
    <t>INSTALACIONES ELECTRICAS</t>
  </si>
  <si>
    <t>INSTALACION ELECTRICA PRIMER NIVEL</t>
  </si>
  <si>
    <t>Salidas  de Iluminación en techo.</t>
  </si>
  <si>
    <t>Salidas de Iluminacion de pared</t>
  </si>
  <si>
    <t>Lámparas  fluorescentes  tipo superficie de dos tubos T-8/32 W c/uno  con balastro electrónico y difusor acrílico tipo wrap-aroud.Marca Cooper Cat. APW-GPW232</t>
  </si>
  <si>
    <t>Roseta de porcelana con su bombilla fluorescente de bajo consumo de 30 W</t>
  </si>
  <si>
    <t>Salidas de interruptor sencillo con accesorio Bticino modus plus</t>
  </si>
  <si>
    <t>Salida de interruptor de tres vias con accesorio Bticino modus plus</t>
  </si>
  <si>
    <t>Salida de tomacorriente doble a  120V aterrizado y polarizado con accesorio Bticino modus plus</t>
  </si>
  <si>
    <t>Salidas de Telefono</t>
  </si>
  <si>
    <t>Salidas de tomacorriente 110v para exhibidores</t>
  </si>
  <si>
    <t>Salida trifasica para Fermentador 0.63 kva</t>
  </si>
  <si>
    <t>Salida para horno de carro 3.75 kva</t>
  </si>
  <si>
    <t>Salidas de mezcladora de 5.53 Kva</t>
  </si>
  <si>
    <t>Salida para Amasadora de 5.53 kva</t>
  </si>
  <si>
    <t>Salida para Batidora 0.63 kva</t>
  </si>
  <si>
    <t>Salida para Rebanadora de 0.5 kw</t>
  </si>
  <si>
    <t>Salida para Divisora 0.50 kva</t>
  </si>
  <si>
    <t>Salidas de frezzer</t>
  </si>
  <si>
    <t>Salidas para tomacorrientes especiales</t>
  </si>
  <si>
    <t>Panel (P-1) de distribucion de 16 circuitos monofásico . Formado por:</t>
  </si>
  <si>
    <t>­ 9 breakers de 20/1 THQL</t>
  </si>
  <si>
    <t>­ 2 breakers de 30/2 THQL</t>
  </si>
  <si>
    <t>Panel (P-E) de distribucion de 42 circuitos trifasico . Formado por:</t>
  </si>
  <si>
    <t>­ 6 breakers de 20/1 THQL</t>
  </si>
  <si>
    <t>­ 2 breakers de 15/2 THQL</t>
  </si>
  <si>
    <t>­ 6 breakers de 15/3 THQL</t>
  </si>
  <si>
    <t>­ 1 breakers de 30/3 THQL</t>
  </si>
  <si>
    <t>Alimentador desde Panel Board hasta P-1, formado por:</t>
  </si>
  <si>
    <t>Tubería Pvc de 11/2"Ø X 19'</t>
  </si>
  <si>
    <t>Tuberia de 11/2'' Emt</t>
  </si>
  <si>
    <t>Conectores de 11/2'' Emt</t>
  </si>
  <si>
    <t>Curva de 11/2'' PVC</t>
  </si>
  <si>
    <t>Adaptador Hembra de 11/2'' Pvc</t>
  </si>
  <si>
    <t>Alambre No.6 THHN</t>
  </si>
  <si>
    <t>P.L.</t>
  </si>
  <si>
    <t>Alambre No.10 THHN</t>
  </si>
  <si>
    <t>Mensajero electrico</t>
  </si>
  <si>
    <t>Materiales menores.</t>
  </si>
  <si>
    <t>P.A.</t>
  </si>
  <si>
    <t>Alimentador desde Panel Board hasta P-E, formado por:</t>
  </si>
  <si>
    <t>Tubería Pvc de 2"Ø X 19'</t>
  </si>
  <si>
    <t>Tuberia de 2'' Emt</t>
  </si>
  <si>
    <t>Adaptador Hembra de 2'' Pvc</t>
  </si>
  <si>
    <t>Curva de 2'' PVC</t>
  </si>
  <si>
    <t>Conector de 2'' Emt</t>
  </si>
  <si>
    <t>Alambre No.2 THHN</t>
  </si>
  <si>
    <t>Alambre No.4 THHN</t>
  </si>
  <si>
    <t>INSTALACION ELECTRICAS 2N</t>
  </si>
  <si>
    <t>Lámparas  fluorescentes  tipo superficie de cuatro tubos T-8/32 W c/uno  con balastro electrónico y difusor acrílico tipo wrap-aroud.Marca Cooper Cat. APW-GPW432</t>
  </si>
  <si>
    <t>Salida de tomacorriente doble a  120V aterrizado y polarizado con accesorio Bticino modus plus con tapa water plus</t>
  </si>
  <si>
    <t>Panel (P-2) de distribucion de 12 circuitos monofásico . Formado por:</t>
  </si>
  <si>
    <t>­ 7 breakers de 20/1 THQL</t>
  </si>
  <si>
    <t>Alimentador desde Panel Board hasta P-2, formado por:</t>
  </si>
  <si>
    <t>Tubería Pvc de 1"Ø X 19'</t>
  </si>
  <si>
    <t>Tuberia de 1'' Emt</t>
  </si>
  <si>
    <t>Conectores de 1'' Emt</t>
  </si>
  <si>
    <t>Curva de 1'' PVC</t>
  </si>
  <si>
    <t>Adaptador Hembra de 1'' Pvc</t>
  </si>
  <si>
    <t>Alambre No.8 THHN</t>
  </si>
  <si>
    <t>ENTRADA GENERAL</t>
  </si>
  <si>
    <t>Cut- out de 200 Amps./7.8 Kv. Con fuse linked de 13 Amps.</t>
  </si>
  <si>
    <t xml:space="preserve">Parrarayo de 9 KV </t>
  </si>
  <si>
    <t>Elbow Conector</t>
  </si>
  <si>
    <t>Terminacion Interior</t>
  </si>
  <si>
    <t>Transformador tipo padmounted de 45 Kva,, Trifasico,12.5/ 7.2/220/120 V.</t>
  </si>
  <si>
    <t>Panel Board trifasico, 220 Voltios, barras de 150 Amps., en caja tipo nema 1 con :</t>
  </si>
  <si>
    <t>1-Main Breaker de 150A/3P</t>
  </si>
  <si>
    <t>2-Breaker de 50A/2P</t>
  </si>
  <si>
    <t>1-Breaker de 1250A/3P</t>
  </si>
  <si>
    <t>1-Breaker de 60A/2P</t>
  </si>
  <si>
    <t>1- barra para aterrizaje de 100 Amps.</t>
  </si>
  <si>
    <t>2- previsiones.</t>
  </si>
  <si>
    <t>Estructuras tipo MT-105</t>
  </si>
  <si>
    <t>Estructura tipo HA-100B</t>
  </si>
  <si>
    <t>Poste de 35 pies de hormigon armado</t>
  </si>
  <si>
    <t>Hoyo de poste y viento</t>
  </si>
  <si>
    <t>Alambre AAAC# 1/0</t>
  </si>
  <si>
    <t>Alimentacion desde el transformador hasta el portacontador formado por:</t>
  </si>
  <si>
    <t>Adaptador hembra de 2"Ø</t>
  </si>
  <si>
    <t>Tubería PVC de 2"Ø X 19 pies</t>
  </si>
  <si>
    <t>Curva PVC de 2"Ø  reforzada.</t>
  </si>
  <si>
    <t>Tubería EMT de 2"Ø X 10'</t>
  </si>
  <si>
    <t>Conector recto EMT de 2"Ø</t>
  </si>
  <si>
    <t>Alambre No.1/0 THHN- Potenciales</t>
  </si>
  <si>
    <t>Alambre No.1/0 THHN-neutral</t>
  </si>
  <si>
    <t>Alambre No.4 THHN- aterrizaje</t>
  </si>
  <si>
    <t>Materiales menores. ( incluye : barras unistrut, abrazaderas unistrut, expansiones y otros )</t>
  </si>
  <si>
    <t>Portacontador de 150 amp. Con Main breaker</t>
  </si>
  <si>
    <t>SISTEMAS DE ATERRIZAJE.</t>
  </si>
  <si>
    <t>Sistema de aterrizaje en poste formado por :</t>
  </si>
  <si>
    <t>1- Varilla para aterrizaje 5/8"Ø X 8'</t>
  </si>
  <si>
    <t>40- pies de cable para aterrizaje de cobre desnudo de 7 hilos, con tratamiento soft drawn.</t>
  </si>
  <si>
    <t>Materiales varios: inc. conectores tipo cuña #2 y 1/0.</t>
  </si>
  <si>
    <t>Malla para aterrizaje general, formada :</t>
  </si>
  <si>
    <t>3- Varilla para aterrizaje 5/8"Ø X 8'</t>
  </si>
  <si>
    <t>90- pies de cable #2 de cobre desnudo (THHN ) de 7 hilos.</t>
  </si>
  <si>
    <t>3-Registros  pvc de 3"Ø con su tapa.</t>
  </si>
  <si>
    <t xml:space="preserve">1- funda de material mejorador de la conductividad del terreno. </t>
  </si>
  <si>
    <t>Materiales varios : inc. conectores split bolt #4/0, tub.pvc de 3/4"Ø X 19 pies y otros. )</t>
  </si>
  <si>
    <t>SUB-TOTAL PRESUPUESTO</t>
  </si>
  <si>
    <t xml:space="preserve">GASTOS INDIRECTOS </t>
  </si>
  <si>
    <t>Dirección Técnica</t>
  </si>
  <si>
    <t>Itbis Dirección Técnica</t>
  </si>
  <si>
    <t>Seguros y Fianzas</t>
  </si>
  <si>
    <t xml:space="preserve">Gastos Administrativos </t>
  </si>
  <si>
    <t>Liquidación de Obreros (Ley 6-86)</t>
  </si>
  <si>
    <t>Transporte</t>
  </si>
  <si>
    <t>Codia</t>
  </si>
  <si>
    <t>Imprevistos (Sujetos Aprobación)</t>
  </si>
  <si>
    <t xml:space="preserve">Supervisión Externa </t>
  </si>
  <si>
    <t xml:space="preserve">Itbis Supervisión Externa </t>
  </si>
  <si>
    <t xml:space="preserve">SUB-TOTAL GASTOS INDIRECTOS </t>
  </si>
  <si>
    <t xml:space="preserve">TOTAL GENERAL PRESUPUESTO </t>
  </si>
  <si>
    <t xml:space="preserve">PREPARADO POR: </t>
  </si>
  <si>
    <t>REVISADO Y APROBADO POR :</t>
  </si>
  <si>
    <t>2.00</t>
  </si>
  <si>
    <t>3.00</t>
  </si>
  <si>
    <t>4.00</t>
  </si>
  <si>
    <t>5.00</t>
  </si>
  <si>
    <t>CONSTRUCCIÓN PANADERIA REPOSTERIA  Y SALÓN MULTIUSOS CENTRO DE MADRES LA BUENA ESPERANZA.</t>
  </si>
  <si>
    <t xml:space="preserve">PCL2 Y PCL3: Puertas Abisagradas de Aluminio p/closet con Láminas de Facia de Alum. De 1.03x2.75 y 0.60x2.75  </t>
  </si>
  <si>
    <t>Mano de obra.(Luminarias , Paneles y Alimentador )</t>
  </si>
  <si>
    <t>Mano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</si>
</sst>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F800]dddd\,\ mmmm\ dd\,\ yyyy"/>
    <numFmt numFmtId="165" formatCode="_-[$RD$-1C0A]* #,##0.00_-;\-[$RD$-1C0A]* #,##0.00_-;_-[$RD$-1C0A]* &quot;-&quot;??_-;_-@_-"/>
    <numFmt numFmtId="166" formatCode="_(&quot;RD$&quot;* #,##0.00_);_(&quot;RD$&quot;* \(#,##0.00\);_(&quot;RD$&quot;* &quot;-&quot;??_);_(@_)"/>
    <numFmt numFmtId="167" formatCode="_([$$-409]* #,##0.00_);_([$$-409]* \(#,##0.00\);_([$$-409]* &quot;-&quot;??_);_(@_)"/>
    <numFmt numFmtId="168" formatCode="#,##0.0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48"/>
      <name val="Palace Script MT"/>
      <family val="4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b/>
      <sz val="11"/>
      <name val="Microsoft JhengHei UI"/>
      <family val="2"/>
    </font>
    <font>
      <sz val="10"/>
      <name val="Microsoft JhengHei UI"/>
      <family val="2"/>
    </font>
    <font>
      <sz val="12"/>
      <name val="Calibri"/>
      <family val="2"/>
    </font>
    <font>
      <sz val="12"/>
      <name val="Calibri"/>
      <family val="2"/>
      <scheme val="minor"/>
    </font>
    <font>
      <b/>
      <sz val="11"/>
      <name val="Arial"/>
      <family val="2"/>
    </font>
    <font>
      <sz val="11"/>
      <name val="Palatino Linotype"/>
      <family val="1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i/>
      <sz val="10"/>
      <name val="Microsoft JhengHei UI"/>
      <family val="2"/>
    </font>
    <font>
      <b/>
      <sz val="10"/>
      <name val="Microsoft JhengHei UI"/>
      <family val="2"/>
    </font>
    <font>
      <sz val="10"/>
      <color theme="1"/>
      <name val="Microsoft JhengHei UI"/>
      <family val="2"/>
    </font>
    <font>
      <b/>
      <sz val="10"/>
      <color theme="1"/>
      <name val="Microsoft JhengHei UI"/>
      <family val="2"/>
    </font>
    <font>
      <sz val="10"/>
      <color rgb="FFFF0000"/>
      <name val="Microsoft JhengHei UI"/>
      <family val="2"/>
    </font>
    <font>
      <i/>
      <sz val="10"/>
      <name val="Microsoft JhengHei UI"/>
      <family val="2"/>
    </font>
    <font>
      <b/>
      <sz val="10"/>
      <color indexed="8"/>
      <name val="Microsoft JhengHei UI"/>
      <family val="2"/>
    </font>
    <font>
      <b/>
      <i/>
      <sz val="10"/>
      <color indexed="8"/>
      <name val="Microsoft JhengHei U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hair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7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1">
    <xf numFmtId="0" fontId="0" fillId="0" borderId="0" xfId="0"/>
    <xf numFmtId="2" fontId="15" fillId="0" borderId="0" xfId="2" applyNumberFormat="1" applyFont="1" applyFill="1" applyBorder="1" applyAlignment="1">
      <alignment horizontal="center" vertical="center"/>
    </xf>
    <xf numFmtId="0" fontId="3" fillId="0" borderId="0" xfId="2" applyFill="1"/>
    <xf numFmtId="165" fontId="15" fillId="0" borderId="2" xfId="5" applyNumberFormat="1" applyFont="1" applyFill="1" applyBorder="1" applyAlignment="1">
      <alignment horizontal="center" vertical="top"/>
    </xf>
    <xf numFmtId="4" fontId="19" fillId="0" borderId="5" xfId="4" applyNumberFormat="1" applyFont="1" applyFill="1" applyBorder="1" applyAlignment="1">
      <alignment horizontal="center" vertical="center"/>
    </xf>
    <xf numFmtId="0" fontId="3" fillId="0" borderId="0" xfId="2" applyFill="1" applyAlignment="1">
      <alignment wrapText="1"/>
    </xf>
    <xf numFmtId="4" fontId="19" fillId="0" borderId="6" xfId="4" applyNumberFormat="1" applyFont="1" applyFill="1" applyBorder="1" applyAlignment="1">
      <alignment horizontal="center" vertical="center"/>
    </xf>
    <xf numFmtId="0" fontId="19" fillId="0" borderId="5" xfId="3" applyFont="1" applyFill="1" applyBorder="1" applyAlignment="1">
      <alignment vertical="center" wrapText="1"/>
    </xf>
    <xf numFmtId="2" fontId="15" fillId="0" borderId="0" xfId="2" applyNumberFormat="1" applyFont="1" applyFill="1" applyBorder="1" applyAlignment="1">
      <alignment horizontal="center" vertical="top"/>
    </xf>
    <xf numFmtId="43" fontId="23" fillId="0" borderId="8" xfId="1" applyFont="1" applyFill="1" applyBorder="1" applyAlignment="1">
      <alignment horizontal="right" vertical="top" wrapText="1"/>
    </xf>
    <xf numFmtId="0" fontId="3" fillId="0" borderId="4" xfId="2" applyFill="1" applyBorder="1"/>
    <xf numFmtId="49" fontId="15" fillId="0" borderId="3" xfId="2" applyNumberFormat="1" applyFont="1" applyFill="1" applyBorder="1" applyAlignment="1">
      <alignment vertical="top" wrapText="1"/>
    </xf>
    <xf numFmtId="4" fontId="2" fillId="0" borderId="4" xfId="2" applyNumberFormat="1" applyFont="1" applyFill="1" applyBorder="1" applyAlignment="1">
      <alignment vertical="top"/>
    </xf>
    <xf numFmtId="49" fontId="3" fillId="0" borderId="0" xfId="2" applyNumberFormat="1" applyFill="1" applyBorder="1" applyAlignment="1">
      <alignment vertical="top" wrapText="1"/>
    </xf>
    <xf numFmtId="166" fontId="15" fillId="0" borderId="2" xfId="2" applyNumberFormat="1" applyFont="1" applyFill="1" applyBorder="1"/>
    <xf numFmtId="43" fontId="22" fillId="0" borderId="0" xfId="6" applyNumberFormat="1" applyFont="1" applyFill="1"/>
    <xf numFmtId="43" fontId="26" fillId="0" borderId="0" xfId="6" applyNumberFormat="1" applyFont="1" applyFill="1"/>
    <xf numFmtId="43" fontId="27" fillId="0" borderId="0" xfId="6" applyNumberFormat="1" applyFont="1" applyFill="1"/>
    <xf numFmtId="2" fontId="19" fillId="0" borderId="5" xfId="3" applyNumberFormat="1" applyFont="1" applyFill="1" applyBorder="1" applyAlignment="1">
      <alignment horizontal="center" vertical="center"/>
    </xf>
    <xf numFmtId="4" fontId="19" fillId="0" borderId="5" xfId="3" applyNumberFormat="1" applyFont="1" applyFill="1" applyBorder="1" applyAlignment="1">
      <alignment horizontal="center" vertical="center"/>
    </xf>
    <xf numFmtId="0" fontId="20" fillId="0" borderId="5" xfId="3" applyFont="1" applyFill="1" applyBorder="1" applyAlignment="1">
      <alignment vertical="center" wrapText="1"/>
    </xf>
    <xf numFmtId="2" fontId="18" fillId="0" borderId="5" xfId="3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/>
    </xf>
    <xf numFmtId="0" fontId="9" fillId="0" borderId="0" xfId="2" applyFont="1" applyFill="1" applyBorder="1"/>
    <xf numFmtId="0" fontId="8" fillId="0" borderId="0" xfId="2" applyFont="1" applyFill="1" applyBorder="1"/>
    <xf numFmtId="0" fontId="10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left"/>
    </xf>
    <xf numFmtId="0" fontId="10" fillId="0" borderId="0" xfId="2" applyFont="1" applyFill="1" applyBorder="1" applyAlignment="1"/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/>
    <xf numFmtId="0" fontId="11" fillId="0" borderId="0" xfId="2" applyFont="1" applyFill="1" applyBorder="1"/>
    <xf numFmtId="0" fontId="12" fillId="0" borderId="0" xfId="2" applyFont="1" applyFill="1" applyBorder="1"/>
    <xf numFmtId="49" fontId="13" fillId="0" borderId="1" xfId="2" applyNumberFormat="1" applyFont="1" applyFill="1" applyBorder="1" applyAlignment="1">
      <alignment horizontal="center" vertical="top"/>
    </xf>
    <xf numFmtId="49" fontId="13" fillId="0" borderId="1" xfId="2" applyNumberFormat="1" applyFont="1" applyFill="1" applyBorder="1" applyAlignment="1">
      <alignment horizontal="center" vertical="top" wrapText="1"/>
    </xf>
    <xf numFmtId="49" fontId="13" fillId="0" borderId="2" xfId="2" applyNumberFormat="1" applyFont="1" applyFill="1" applyBorder="1" applyAlignment="1">
      <alignment horizontal="center" vertical="top"/>
    </xf>
    <xf numFmtId="4" fontId="19" fillId="0" borderId="7" xfId="3" applyNumberFormat="1" applyFont="1" applyFill="1" applyBorder="1" applyAlignment="1">
      <alignment horizontal="center" vertical="center"/>
    </xf>
    <xf numFmtId="0" fontId="21" fillId="0" borderId="5" xfId="3" applyFont="1" applyFill="1" applyBorder="1" applyAlignment="1">
      <alignment vertical="center" wrapText="1"/>
    </xf>
    <xf numFmtId="165" fontId="19" fillId="0" borderId="5" xfId="4" applyNumberFormat="1" applyFont="1" applyFill="1" applyBorder="1" applyAlignment="1">
      <alignment horizontal="center" vertical="center"/>
    </xf>
    <xf numFmtId="0" fontId="3" fillId="0" borderId="0" xfId="2" applyFill="1" applyProtection="1">
      <protection locked="0"/>
    </xf>
    <xf numFmtId="166" fontId="3" fillId="0" borderId="0" xfId="2" applyNumberFormat="1" applyFill="1" applyProtection="1">
      <protection locked="0"/>
    </xf>
    <xf numFmtId="0" fontId="0" fillId="0" borderId="0" xfId="0" applyFill="1" applyProtection="1">
      <protection locked="0"/>
    </xf>
    <xf numFmtId="165" fontId="20" fillId="0" borderId="0" xfId="5" applyNumberFormat="1" applyFont="1" applyFill="1" applyAlignment="1" applyProtection="1">
      <alignment horizontal="center" vertical="center" wrapText="1"/>
      <protection locked="0"/>
    </xf>
    <xf numFmtId="0" fontId="3" fillId="0" borderId="4" xfId="2" applyFill="1" applyBorder="1" applyProtection="1">
      <protection locked="0"/>
    </xf>
    <xf numFmtId="166" fontId="15" fillId="0" borderId="2" xfId="2" applyNumberFormat="1" applyFont="1" applyFill="1" applyBorder="1" applyProtection="1">
      <protection locked="0"/>
    </xf>
    <xf numFmtId="0" fontId="28" fillId="0" borderId="0" xfId="2" quotePrefix="1" applyFont="1" applyFill="1" applyBorder="1" applyAlignment="1">
      <alignment horizontal="center"/>
    </xf>
    <xf numFmtId="43" fontId="19" fillId="0" borderId="0" xfId="6" applyFont="1" applyFill="1" applyAlignment="1">
      <alignment vertical="center"/>
    </xf>
    <xf numFmtId="0" fontId="29" fillId="0" borderId="0" xfId="2" applyFont="1" applyFill="1" applyBorder="1" applyAlignment="1"/>
    <xf numFmtId="0" fontId="30" fillId="0" borderId="0" xfId="2" applyFont="1" applyFill="1" applyBorder="1"/>
    <xf numFmtId="0" fontId="28" fillId="0" borderId="0" xfId="2" applyFont="1" applyFill="1" applyBorder="1" applyAlignment="1">
      <alignment horizontal="center"/>
    </xf>
    <xf numFmtId="49" fontId="31" fillId="0" borderId="1" xfId="2" applyNumberFormat="1" applyFont="1" applyFill="1" applyBorder="1" applyAlignment="1">
      <alignment horizontal="center" vertical="top"/>
    </xf>
    <xf numFmtId="0" fontId="30" fillId="0" borderId="0" xfId="2" applyFont="1" applyFill="1"/>
    <xf numFmtId="0" fontId="30" fillId="0" borderId="0" xfId="0" applyFont="1" applyFill="1"/>
    <xf numFmtId="4" fontId="19" fillId="0" borderId="6" xfId="3" applyNumberFormat="1" applyFont="1" applyFill="1" applyBorder="1" applyAlignment="1">
      <alignment horizontal="center" vertical="center"/>
    </xf>
    <xf numFmtId="49" fontId="31" fillId="0" borderId="0" xfId="2" applyNumberFormat="1" applyFont="1" applyFill="1" applyBorder="1" applyAlignment="1">
      <alignment vertical="center"/>
    </xf>
    <xf numFmtId="4" fontId="32" fillId="0" borderId="6" xfId="3" applyNumberFormat="1" applyFont="1" applyFill="1" applyBorder="1" applyAlignment="1">
      <alignment horizontal="center" vertical="center"/>
    </xf>
    <xf numFmtId="43" fontId="19" fillId="0" borderId="0" xfId="4" applyNumberFormat="1" applyFont="1" applyFill="1" applyAlignment="1">
      <alignment horizontal="center" vertical="center" wrapText="1"/>
    </xf>
    <xf numFmtId="43" fontId="30" fillId="0" borderId="0" xfId="6" applyFont="1" applyFill="1"/>
    <xf numFmtId="0" fontId="30" fillId="0" borderId="0" xfId="0" applyFont="1"/>
    <xf numFmtId="4" fontId="31" fillId="0" borderId="4" xfId="2" applyNumberFormat="1" applyFont="1" applyFill="1" applyBorder="1" applyAlignment="1">
      <alignment horizontal="left" vertical="top"/>
    </xf>
    <xf numFmtId="168" fontId="31" fillId="0" borderId="4" xfId="2" applyNumberFormat="1" applyFont="1" applyFill="1" applyBorder="1" applyAlignment="1">
      <alignment vertical="top"/>
    </xf>
    <xf numFmtId="9" fontId="30" fillId="0" borderId="0" xfId="8" applyFont="1" applyFill="1" applyBorder="1" applyAlignment="1">
      <alignment vertical="top"/>
    </xf>
    <xf numFmtId="0" fontId="30" fillId="0" borderId="0" xfId="2" applyFont="1" applyFill="1" applyBorder="1" applyAlignment="1">
      <alignment vertical="top"/>
    </xf>
    <xf numFmtId="43" fontId="19" fillId="0" borderId="0" xfId="6" applyNumberFormat="1" applyFont="1" applyFill="1"/>
    <xf numFmtId="43" fontId="33" fillId="0" borderId="0" xfId="6" applyNumberFormat="1" applyFont="1" applyFill="1"/>
    <xf numFmtId="0" fontId="28" fillId="0" borderId="0" xfId="2" applyFont="1" applyFill="1" applyBorder="1"/>
    <xf numFmtId="0" fontId="30" fillId="0" borderId="0" xfId="2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167" fontId="31" fillId="0" borderId="4" xfId="2" applyNumberFormat="1" applyFont="1" applyFill="1" applyBorder="1" applyAlignment="1">
      <alignment vertical="top"/>
    </xf>
    <xf numFmtId="49" fontId="31" fillId="0" borderId="4" xfId="2" applyNumberFormat="1" applyFont="1" applyFill="1" applyBorder="1" applyAlignment="1">
      <alignment horizontal="center" vertical="top"/>
    </xf>
    <xf numFmtId="10" fontId="19" fillId="0" borderId="0" xfId="8" applyNumberFormat="1" applyFont="1" applyFill="1" applyBorder="1" applyAlignment="1">
      <alignment vertical="top"/>
    </xf>
    <xf numFmtId="0" fontId="31" fillId="0" borderId="0" xfId="2" applyFont="1" applyFill="1" applyBorder="1"/>
    <xf numFmtId="4" fontId="34" fillId="0" borderId="0" xfId="2" applyNumberFormat="1" applyFont="1" applyFill="1"/>
    <xf numFmtId="4" fontId="35" fillId="0" borderId="0" xfId="2" applyNumberFormat="1" applyFont="1" applyFill="1"/>
    <xf numFmtId="43" fontId="28" fillId="0" borderId="0" xfId="6" applyNumberFormat="1" applyFont="1" applyFill="1"/>
    <xf numFmtId="0" fontId="9" fillId="0" borderId="0" xfId="2" applyFont="1" applyFill="1" applyBorder="1" applyAlignment="1">
      <alignment horizontal="left" wrapText="1"/>
    </xf>
    <xf numFmtId="0" fontId="10" fillId="0" borderId="0" xfId="2" applyFont="1" applyFill="1" applyBorder="1" applyAlignment="1">
      <alignment wrapText="1"/>
    </xf>
    <xf numFmtId="0" fontId="3" fillId="0" borderId="0" xfId="2" applyFont="1" applyFill="1" applyBorder="1" applyAlignment="1">
      <alignment wrapText="1"/>
    </xf>
    <xf numFmtId="164" fontId="10" fillId="0" borderId="0" xfId="2" applyNumberFormat="1" applyFont="1" applyFill="1" applyBorder="1" applyAlignment="1">
      <alignment horizontal="left" wrapText="1"/>
    </xf>
    <xf numFmtId="0" fontId="11" fillId="0" borderId="0" xfId="2" applyFont="1" applyFill="1" applyBorder="1" applyAlignment="1">
      <alignment horizontal="left" wrapText="1"/>
    </xf>
    <xf numFmtId="49" fontId="16" fillId="0" borderId="0" xfId="2" applyNumberFormat="1" applyFont="1" applyFill="1" applyBorder="1" applyAlignment="1">
      <alignment vertical="center" wrapText="1"/>
    </xf>
    <xf numFmtId="0" fontId="18" fillId="0" borderId="5" xfId="3" applyFont="1" applyFill="1" applyBorder="1" applyAlignment="1">
      <alignment vertical="center" wrapText="1"/>
    </xf>
    <xf numFmtId="0" fontId="22" fillId="0" borderId="5" xfId="3" applyFont="1" applyFill="1" applyBorder="1" applyAlignment="1">
      <alignment vertical="center" wrapText="1"/>
    </xf>
    <xf numFmtId="4" fontId="19" fillId="0" borderId="5" xfId="4" applyNumberFormat="1" applyFont="1" applyFill="1" applyBorder="1" applyAlignment="1">
      <alignment horizontal="center" vertical="center" wrapText="1"/>
    </xf>
    <xf numFmtId="4" fontId="15" fillId="0" borderId="3" xfId="2" applyNumberFormat="1" applyFont="1" applyFill="1" applyBorder="1" applyAlignment="1">
      <alignment horizontal="left" vertical="top" wrapText="1"/>
    </xf>
    <xf numFmtId="0" fontId="3" fillId="0" borderId="0" xfId="2" applyFont="1" applyFill="1" applyBorder="1" applyAlignment="1">
      <alignment vertical="top" wrapText="1"/>
    </xf>
    <xf numFmtId="4" fontId="24" fillId="0" borderId="0" xfId="2" applyNumberFormat="1" applyFont="1" applyFill="1" applyAlignment="1">
      <alignment wrapText="1"/>
    </xf>
    <xf numFmtId="4" fontId="25" fillId="0" borderId="0" xfId="2" applyNumberFormat="1" applyFont="1" applyFill="1" applyAlignment="1">
      <alignment wrapText="1"/>
    </xf>
    <xf numFmtId="0" fontId="0" fillId="0" borderId="0" xfId="0" applyAlignment="1">
      <alignment wrapText="1"/>
    </xf>
    <xf numFmtId="49" fontId="16" fillId="0" borderId="0" xfId="2" applyNumberFormat="1" applyFont="1" applyFill="1" applyBorder="1" applyAlignment="1">
      <alignment horizontal="right" vertical="center"/>
    </xf>
    <xf numFmtId="49" fontId="3" fillId="0" borderId="3" xfId="2" applyNumberFormat="1" applyFont="1" applyFill="1" applyBorder="1" applyAlignment="1">
      <alignment horizontal="center" vertical="top" wrapText="1"/>
    </xf>
    <xf numFmtId="49" fontId="3" fillId="0" borderId="4" xfId="2" applyNumberFormat="1" applyFont="1" applyFill="1" applyBorder="1" applyAlignment="1">
      <alignment horizontal="center" vertical="top" wrapText="1"/>
    </xf>
    <xf numFmtId="0" fontId="10" fillId="0" borderId="0" xfId="2" applyFont="1" applyFill="1" applyBorder="1" applyAlignment="1">
      <alignment horizontal="left" vertical="center" wrapText="1"/>
    </xf>
    <xf numFmtId="0" fontId="10" fillId="0" borderId="0" xfId="2" applyFont="1" applyFill="1" applyBorder="1" applyAlignment="1">
      <alignment horizontal="left" wrapText="1"/>
    </xf>
    <xf numFmtId="0" fontId="14" fillId="0" borderId="3" xfId="2" applyFont="1" applyFill="1" applyBorder="1" applyAlignment="1">
      <alignment horizontal="center"/>
    </xf>
    <xf numFmtId="0" fontId="14" fillId="0" borderId="4" xfId="2" applyFont="1" applyFill="1" applyBorder="1" applyAlignment="1">
      <alignment horizontal="center"/>
    </xf>
    <xf numFmtId="0" fontId="14" fillId="0" borderId="2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3" fillId="0" borderId="0" xfId="2" applyFill="1" applyBorder="1" applyAlignment="1">
      <alignment horizontal="center"/>
    </xf>
    <xf numFmtId="0" fontId="7" fillId="0" borderId="0" xfId="2" applyFont="1" applyFill="1" applyBorder="1" applyAlignment="1">
      <alignment horizontal="center"/>
    </xf>
  </cellXfs>
  <cellStyles count="9">
    <cellStyle name="Millares" xfId="1" builtinId="3"/>
    <cellStyle name="Millares 2" xfId="4"/>
    <cellStyle name="Millares 5" xfId="6"/>
    <cellStyle name="Moneda 2" xfId="5"/>
    <cellStyle name="Moneda 7" xfId="7"/>
    <cellStyle name="Normal" xfId="0" builtinId="0"/>
    <cellStyle name="Normal 2 5" xfId="2"/>
    <cellStyle name="Normal 5" xfId="3"/>
    <cellStyle name="Porcentual 6" xfId="8"/>
  </cellStyles>
  <dxfs count="4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0</xdr:row>
      <xdr:rowOff>323850</xdr:rowOff>
    </xdr:from>
    <xdr:to>
      <xdr:col>0</xdr:col>
      <xdr:colOff>333375</xdr:colOff>
      <xdr:row>6</xdr:row>
      <xdr:rowOff>180975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EEEFFF"/>
            </a:clrFrom>
            <a:clrTo>
              <a:srgbClr val="EEEFFF">
                <a:alpha val="0"/>
              </a:srgbClr>
            </a:clrTo>
          </a:clrChange>
          <a:lum bright="10000" contrast="10000"/>
        </a:blip>
        <a:srcRect/>
        <a:stretch>
          <a:fillRect/>
        </a:stretch>
      </xdr:blipFill>
      <xdr:spPr bwMode="auto">
        <a:xfrm>
          <a:off x="523875" y="323850"/>
          <a:ext cx="0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443</xdr:row>
      <xdr:rowOff>66675</xdr:rowOff>
    </xdr:from>
    <xdr:to>
      <xdr:col>1</xdr:col>
      <xdr:colOff>3609975</xdr:colOff>
      <xdr:row>443</xdr:row>
      <xdr:rowOff>66675</xdr:rowOff>
    </xdr:to>
    <xdr:cxnSp macro="">
      <xdr:nvCxnSpPr>
        <xdr:cNvPr id="3" name="2 Conector recto"/>
        <xdr:cNvCxnSpPr/>
      </xdr:nvCxnSpPr>
      <xdr:spPr>
        <a:xfrm>
          <a:off x="1343025" y="93087825"/>
          <a:ext cx="3524250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523875</xdr:colOff>
      <xdr:row>0</xdr:row>
      <xdr:rowOff>323850</xdr:rowOff>
    </xdr:from>
    <xdr:to>
      <xdr:col>0</xdr:col>
      <xdr:colOff>333375</xdr:colOff>
      <xdr:row>6</xdr:row>
      <xdr:rowOff>180975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EEEFFF"/>
            </a:clrFrom>
            <a:clrTo>
              <a:srgbClr val="EEEFFF">
                <a:alpha val="0"/>
              </a:srgbClr>
            </a:clrTo>
          </a:clrChange>
          <a:lum bright="10000" contrast="10000"/>
        </a:blip>
        <a:srcRect/>
        <a:stretch>
          <a:fillRect/>
        </a:stretch>
      </xdr:blipFill>
      <xdr:spPr bwMode="auto">
        <a:xfrm>
          <a:off x="523875" y="323850"/>
          <a:ext cx="0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0</xdr:row>
      <xdr:rowOff>752476</xdr:rowOff>
    </xdr:from>
    <xdr:to>
      <xdr:col>1</xdr:col>
      <xdr:colOff>466725</xdr:colOff>
      <xdr:row>5</xdr:row>
      <xdr:rowOff>163887</xdr:rowOff>
    </xdr:to>
    <xdr:pic>
      <xdr:nvPicPr>
        <xdr:cNvPr id="5" name="4 Imagen" descr="logo-fonper-original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38125" y="752476"/>
          <a:ext cx="990600" cy="1021136"/>
        </a:xfrm>
        <a:prstGeom prst="rect">
          <a:avLst/>
        </a:prstGeom>
      </xdr:spPr>
    </xdr:pic>
    <xdr:clientData/>
  </xdr:twoCellAnchor>
  <xdr:twoCellAnchor>
    <xdr:from>
      <xdr:col>3</xdr:col>
      <xdr:colOff>28575</xdr:colOff>
      <xdr:row>443</xdr:row>
      <xdr:rowOff>66675</xdr:rowOff>
    </xdr:from>
    <xdr:to>
      <xdr:col>5</xdr:col>
      <xdr:colOff>1466850</xdr:colOff>
      <xdr:row>443</xdr:row>
      <xdr:rowOff>66675</xdr:rowOff>
    </xdr:to>
    <xdr:cxnSp macro="">
      <xdr:nvCxnSpPr>
        <xdr:cNvPr id="6" name="2 Conector recto"/>
        <xdr:cNvCxnSpPr/>
      </xdr:nvCxnSpPr>
      <xdr:spPr>
        <a:xfrm>
          <a:off x="7524750" y="93087825"/>
          <a:ext cx="3409950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%20HDD\Dropbox%20(Personal)\ESPIRAL\PROYECTOS\OBRA%20CIVIL\FONPER\PRESUPUESTOS\PANEDER&#205;A%20EL%20PINO\Cuantif.%20PANADERIA%20EL%20PIN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ESUPUESTO%20PANADER&#205;A%20EL%20PINO%20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av. Zapatas"/>
      <sheetName val="Zapatas"/>
      <sheetName val="Vigas de Amarre"/>
      <sheetName val="Vigas Estruct."/>
      <sheetName val="Columnas Estruc."/>
      <sheetName val="Losas de entrepiso y Techos"/>
      <sheetName val="Muros Mamp."/>
      <sheetName val="Pañete en Muros, Frag y Pintura"/>
      <sheetName val="Mochetas, Cantos, Dinte Goteros"/>
      <sheetName val="Pisos, Chapapotes, Plafond"/>
      <sheetName val="Zócalos"/>
      <sheetName val="Revestim. Baños"/>
    </sheetNames>
    <sheetDataSet>
      <sheetData sheetId="0" refreshError="1"/>
      <sheetData sheetId="1" refreshError="1">
        <row r="42">
          <cell r="J42">
            <v>1.3844999999999998</v>
          </cell>
        </row>
        <row r="43">
          <cell r="J43">
            <v>13.845374999999997</v>
          </cell>
        </row>
        <row r="54">
          <cell r="J54">
            <v>15.231999999999999</v>
          </cell>
        </row>
      </sheetData>
      <sheetData sheetId="2" refreshError="1">
        <row r="43">
          <cell r="I43">
            <v>0.52979999999999994</v>
          </cell>
        </row>
        <row r="44">
          <cell r="I44">
            <v>5.1192000000000002</v>
          </cell>
        </row>
        <row r="75">
          <cell r="I75">
            <v>0.35320000000000007</v>
          </cell>
        </row>
        <row r="76">
          <cell r="I76">
            <v>3.2072999999999996</v>
          </cell>
        </row>
        <row r="109">
          <cell r="I109">
            <v>2.0316000000000001</v>
          </cell>
        </row>
      </sheetData>
      <sheetData sheetId="3" refreshError="1">
        <row r="27">
          <cell r="E27">
            <v>169.97469999999998</v>
          </cell>
        </row>
        <row r="28">
          <cell r="J28">
            <v>4.6876499999999997</v>
          </cell>
        </row>
        <row r="29">
          <cell r="J29">
            <v>1.1868750000000001</v>
          </cell>
        </row>
        <row r="30">
          <cell r="J30">
            <v>5.1414</v>
          </cell>
        </row>
        <row r="31">
          <cell r="J31">
            <v>2.0024999999999999</v>
          </cell>
        </row>
        <row r="32">
          <cell r="J32">
            <v>4.7123999999999997</v>
          </cell>
        </row>
        <row r="33">
          <cell r="J33">
            <v>2.2276799999999999</v>
          </cell>
        </row>
        <row r="47">
          <cell r="E47">
            <v>133.40309999999999</v>
          </cell>
        </row>
        <row r="48">
          <cell r="J48">
            <v>2.7702999999999998</v>
          </cell>
        </row>
        <row r="49">
          <cell r="J49">
            <v>0.53172000000000008</v>
          </cell>
        </row>
        <row r="50">
          <cell r="J50">
            <v>3.1278000000000001</v>
          </cell>
        </row>
        <row r="51">
          <cell r="J51">
            <v>1.3129999999999999</v>
          </cell>
        </row>
        <row r="52">
          <cell r="J52">
            <v>3.7128000000000001</v>
          </cell>
        </row>
      </sheetData>
      <sheetData sheetId="4" refreshError="1">
        <row r="22">
          <cell r="O22">
            <v>8.0605000000000011</v>
          </cell>
        </row>
        <row r="23">
          <cell r="K23">
            <v>76.935000000000002</v>
          </cell>
          <cell r="O23">
            <v>0.57574999999999998</v>
          </cell>
        </row>
        <row r="24">
          <cell r="O24">
            <v>0.90474999999999994</v>
          </cell>
        </row>
        <row r="34">
          <cell r="O34">
            <v>3.577</v>
          </cell>
        </row>
        <row r="35">
          <cell r="O35">
            <v>0.56209999999999993</v>
          </cell>
        </row>
        <row r="36">
          <cell r="O36">
            <v>0.35769999999999996</v>
          </cell>
        </row>
        <row r="37">
          <cell r="K37">
            <v>47.6</v>
          </cell>
        </row>
      </sheetData>
      <sheetData sheetId="5" refreshError="1">
        <row r="16">
          <cell r="I16">
            <v>5.9</v>
          </cell>
        </row>
        <row r="17">
          <cell r="I17">
            <v>219.51</v>
          </cell>
          <cell r="L17">
            <v>32.926499999999997</v>
          </cell>
        </row>
        <row r="21">
          <cell r="I21">
            <v>180.94</v>
          </cell>
          <cell r="L21">
            <v>22.7532</v>
          </cell>
        </row>
        <row r="29">
          <cell r="I29">
            <v>400.45</v>
          </cell>
        </row>
        <row r="30">
          <cell r="I30">
            <v>180.94</v>
          </cell>
        </row>
        <row r="31">
          <cell r="I31">
            <v>64.399999999999991</v>
          </cell>
        </row>
      </sheetData>
      <sheetData sheetId="6" refreshError="1">
        <row r="43">
          <cell r="J43">
            <v>8.83</v>
          </cell>
        </row>
        <row r="44">
          <cell r="J44">
            <v>113.76</v>
          </cell>
        </row>
        <row r="74">
          <cell r="J74">
            <v>13.909500000000001</v>
          </cell>
        </row>
        <row r="75">
          <cell r="J75">
            <v>272.48425000000009</v>
          </cell>
        </row>
        <row r="112">
          <cell r="J112">
            <v>32.495500000000007</v>
          </cell>
        </row>
        <row r="113">
          <cell r="J113">
            <v>187.48550000000006</v>
          </cell>
        </row>
      </sheetData>
      <sheetData sheetId="7" refreshError="1">
        <row r="44">
          <cell r="J44">
            <v>520.41050000000007</v>
          </cell>
        </row>
        <row r="46">
          <cell r="J46">
            <v>986.8302000000001</v>
          </cell>
        </row>
        <row r="82">
          <cell r="J82">
            <v>439.9620000000001</v>
          </cell>
        </row>
        <row r="84">
          <cell r="J84">
            <v>801.90510000000017</v>
          </cell>
        </row>
      </sheetData>
      <sheetData sheetId="8" refreshError="1">
        <row r="41">
          <cell r="K41">
            <v>0.30960000000000004</v>
          </cell>
        </row>
        <row r="42">
          <cell r="K42">
            <v>1.4416500000000001</v>
          </cell>
        </row>
        <row r="46">
          <cell r="C46">
            <v>866.1099999999999</v>
          </cell>
        </row>
        <row r="66">
          <cell r="K66">
            <v>1.3428000000000002</v>
          </cell>
        </row>
        <row r="75">
          <cell r="C75">
            <v>735.05</v>
          </cell>
        </row>
      </sheetData>
      <sheetData sheetId="9" refreshError="1">
        <row r="15">
          <cell r="G15">
            <v>188.49</v>
          </cell>
        </row>
        <row r="16">
          <cell r="G16">
            <v>7.82</v>
          </cell>
        </row>
        <row r="18">
          <cell r="G18">
            <v>5.25</v>
          </cell>
        </row>
        <row r="21">
          <cell r="G21">
            <v>20.225000000000001</v>
          </cell>
        </row>
        <row r="28">
          <cell r="G28">
            <v>6.33</v>
          </cell>
        </row>
        <row r="29">
          <cell r="G29">
            <v>200.19</v>
          </cell>
        </row>
      </sheetData>
      <sheetData sheetId="10" refreshError="1">
        <row r="16">
          <cell r="G16">
            <v>133.59</v>
          </cell>
        </row>
        <row r="19">
          <cell r="G19">
            <v>105.79</v>
          </cell>
        </row>
      </sheetData>
      <sheetData sheetId="11" refreshError="1">
        <row r="20">
          <cell r="J20">
            <v>28.44</v>
          </cell>
        </row>
        <row r="23">
          <cell r="J23">
            <v>3.75</v>
          </cell>
        </row>
        <row r="28">
          <cell r="J28">
            <v>3.1739999999999999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UPUESTO"/>
      <sheetName val="PRESUPUESTO"/>
      <sheetName val="VE"/>
      <sheetName val="VA"/>
      <sheetName val="MA"/>
      <sheetName val="AG"/>
      <sheetName val="HA"/>
      <sheetName val="EX"/>
      <sheetName val="CC"/>
      <sheetName val="HS"/>
    </sheetNames>
    <sheetDataSet>
      <sheetData sheetId="0"/>
      <sheetData sheetId="1"/>
      <sheetData sheetId="2"/>
      <sheetData sheetId="3">
        <row r="2">
          <cell r="E2">
            <v>400.45</v>
          </cell>
        </row>
        <row r="26">
          <cell r="J26">
            <v>6.9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"/>
  <sheetViews>
    <sheetView tabSelected="1" zoomScale="85" zoomScaleNormal="85" workbookViewId="0">
      <selection activeCell="B19" sqref="B19"/>
    </sheetView>
  </sheetViews>
  <sheetFormatPr baseColWidth="10" defaultRowHeight="15" x14ac:dyDescent="0.25"/>
  <cols>
    <col min="2" max="2" width="67.7109375" style="87" customWidth="1"/>
    <col min="3" max="4" width="11.42578125" style="57"/>
    <col min="5" max="5" width="17" customWidth="1"/>
    <col min="6" max="6" width="13" customWidth="1"/>
    <col min="7" max="7" width="16.5703125" customWidth="1"/>
  </cols>
  <sheetData>
    <row r="1" spans="1:7" ht="60.75" x14ac:dyDescent="0.85">
      <c r="A1" s="96" t="s">
        <v>0</v>
      </c>
      <c r="B1" s="96"/>
      <c r="C1" s="96"/>
      <c r="D1" s="96"/>
      <c r="E1" s="96"/>
      <c r="F1" s="96"/>
      <c r="G1" s="96"/>
    </row>
    <row r="2" spans="1:7" ht="18.75" x14ac:dyDescent="0.3">
      <c r="A2" s="97" t="s">
        <v>1</v>
      </c>
      <c r="B2" s="97"/>
      <c r="C2" s="97"/>
      <c r="D2" s="97"/>
      <c r="E2" s="97"/>
      <c r="F2" s="97"/>
      <c r="G2" s="97"/>
    </row>
    <row r="3" spans="1:7" ht="15.75" x14ac:dyDescent="0.25">
      <c r="A3" s="98" t="s">
        <v>2</v>
      </c>
      <c r="B3" s="98"/>
      <c r="C3" s="98"/>
      <c r="D3" s="98"/>
      <c r="E3" s="98"/>
      <c r="F3" s="98"/>
      <c r="G3" s="98"/>
    </row>
    <row r="4" spans="1:7" ht="15.75" x14ac:dyDescent="0.25">
      <c r="A4" s="99" t="s">
        <v>3</v>
      </c>
      <c r="B4" s="99"/>
      <c r="C4" s="99"/>
      <c r="D4" s="99"/>
      <c r="E4" s="99"/>
      <c r="F4" s="99"/>
      <c r="G4" s="99"/>
    </row>
    <row r="5" spans="1:7" ht="15.75" x14ac:dyDescent="0.25">
      <c r="A5" s="99" t="s">
        <v>4</v>
      </c>
      <c r="B5" s="99"/>
      <c r="C5" s="99"/>
      <c r="D5" s="99"/>
      <c r="E5" s="99"/>
      <c r="F5" s="99"/>
      <c r="G5" s="99"/>
    </row>
    <row r="6" spans="1:7" x14ac:dyDescent="0.25">
      <c r="A6" s="100" t="s">
        <v>5</v>
      </c>
      <c r="B6" s="100"/>
      <c r="C6" s="100"/>
      <c r="D6" s="100"/>
      <c r="E6" s="100"/>
      <c r="F6" s="100"/>
      <c r="G6" s="100"/>
    </row>
    <row r="7" spans="1:7" x14ac:dyDescent="0.25">
      <c r="A7" s="22"/>
      <c r="B7" s="74"/>
      <c r="C7" s="44"/>
      <c r="D7" s="64"/>
      <c r="E7" s="23"/>
      <c r="F7" s="24"/>
      <c r="G7" s="24"/>
    </row>
    <row r="8" spans="1:7" ht="15.75" x14ac:dyDescent="0.25">
      <c r="A8" s="25" t="s">
        <v>6</v>
      </c>
      <c r="B8" s="91" t="s">
        <v>350</v>
      </c>
      <c r="C8" s="91"/>
      <c r="D8" s="91"/>
      <c r="E8" s="91"/>
      <c r="F8" s="91"/>
      <c r="G8" s="91"/>
    </row>
    <row r="9" spans="1:7" ht="15.75" x14ac:dyDescent="0.25">
      <c r="A9" s="26"/>
      <c r="B9" s="92"/>
      <c r="C9" s="92"/>
      <c r="D9" s="92"/>
      <c r="E9" s="92"/>
      <c r="F9" s="92"/>
      <c r="G9" s="92"/>
    </row>
    <row r="10" spans="1:7" ht="15.75" x14ac:dyDescent="0.25">
      <c r="A10" s="26" t="s">
        <v>7</v>
      </c>
      <c r="B10" s="75" t="s">
        <v>8</v>
      </c>
      <c r="C10" s="46"/>
      <c r="D10" s="46"/>
      <c r="E10" s="27"/>
      <c r="F10" s="27"/>
      <c r="G10" s="27"/>
    </row>
    <row r="11" spans="1:7" ht="15.75" x14ac:dyDescent="0.25">
      <c r="A11" s="28"/>
      <c r="B11" s="76"/>
      <c r="C11" s="47"/>
      <c r="D11" s="47"/>
      <c r="E11" s="29"/>
      <c r="F11" s="29"/>
      <c r="G11" s="29"/>
    </row>
    <row r="12" spans="1:7" ht="15.75" x14ac:dyDescent="0.25">
      <c r="A12" s="26" t="s">
        <v>9</v>
      </c>
      <c r="B12" s="77">
        <v>43683</v>
      </c>
      <c r="C12" s="48"/>
      <c r="D12" s="64"/>
      <c r="E12" s="30"/>
      <c r="F12" s="30"/>
      <c r="G12" s="31"/>
    </row>
    <row r="13" spans="1:7" ht="16.5" thickBot="1" x14ac:dyDescent="0.3">
      <c r="A13" s="26"/>
      <c r="B13" s="78"/>
      <c r="C13" s="48"/>
      <c r="D13" s="64"/>
      <c r="E13" s="30"/>
      <c r="F13" s="30"/>
      <c r="G13" s="31"/>
    </row>
    <row r="14" spans="1:7" ht="18" thickBot="1" x14ac:dyDescent="0.3">
      <c r="A14" s="32" t="s">
        <v>10</v>
      </c>
      <c r="B14" s="33" t="s">
        <v>11</v>
      </c>
      <c r="C14" s="49" t="s">
        <v>12</v>
      </c>
      <c r="D14" s="49" t="s">
        <v>13</v>
      </c>
      <c r="E14" s="32" t="s">
        <v>14</v>
      </c>
      <c r="F14" s="32" t="s">
        <v>15</v>
      </c>
      <c r="G14" s="34" t="s">
        <v>16</v>
      </c>
    </row>
    <row r="15" spans="1:7" ht="21.75" thickBot="1" x14ac:dyDescent="0.4">
      <c r="A15" s="93" t="s">
        <v>17</v>
      </c>
      <c r="B15" s="94"/>
      <c r="C15" s="94"/>
      <c r="D15" s="94"/>
      <c r="E15" s="94"/>
      <c r="F15" s="94"/>
      <c r="G15" s="95"/>
    </row>
    <row r="16" spans="1:7" ht="15.75" x14ac:dyDescent="0.25">
      <c r="A16" s="1">
        <v>1</v>
      </c>
      <c r="B16" s="79" t="s">
        <v>18</v>
      </c>
      <c r="C16" s="50"/>
      <c r="D16" s="50"/>
      <c r="E16" s="38"/>
      <c r="F16" s="38"/>
      <c r="G16" s="38"/>
    </row>
    <row r="17" spans="1:7" ht="15.75" x14ac:dyDescent="0.25">
      <c r="A17" s="21" t="s">
        <v>19</v>
      </c>
      <c r="B17" s="80" t="s">
        <v>20</v>
      </c>
      <c r="C17" s="51"/>
      <c r="D17" s="51"/>
      <c r="E17" s="40"/>
      <c r="F17" s="40"/>
      <c r="G17" s="38"/>
    </row>
    <row r="18" spans="1:7" ht="15.75" x14ac:dyDescent="0.25">
      <c r="A18" s="21">
        <v>1</v>
      </c>
      <c r="B18" s="80" t="s">
        <v>21</v>
      </c>
      <c r="C18" s="51"/>
      <c r="D18" s="51"/>
      <c r="E18" s="40"/>
      <c r="F18" s="40"/>
      <c r="G18" s="38"/>
    </row>
    <row r="19" spans="1:7" ht="15.75" x14ac:dyDescent="0.25">
      <c r="A19" s="18">
        <f>A18+0.01</f>
        <v>1.01</v>
      </c>
      <c r="B19" s="20" t="s">
        <v>22</v>
      </c>
      <c r="C19" s="4">
        <v>1</v>
      </c>
      <c r="D19" s="19" t="s">
        <v>23</v>
      </c>
      <c r="E19" s="41"/>
      <c r="F19" s="41"/>
      <c r="G19" s="38"/>
    </row>
    <row r="20" spans="1:7" ht="15.75" x14ac:dyDescent="0.25">
      <c r="A20" s="18">
        <f t="shared" ref="A20:A23" si="0">A19+0.01</f>
        <v>1.02</v>
      </c>
      <c r="B20" s="20" t="s">
        <v>24</v>
      </c>
      <c r="C20" s="4">
        <f>230.21+177.79</f>
        <v>408</v>
      </c>
      <c r="D20" s="19" t="s">
        <v>25</v>
      </c>
      <c r="E20" s="41"/>
      <c r="F20" s="41"/>
      <c r="G20" s="38"/>
    </row>
    <row r="21" spans="1:7" ht="15.75" x14ac:dyDescent="0.25">
      <c r="A21" s="18">
        <f t="shared" si="0"/>
        <v>1.03</v>
      </c>
      <c r="B21" s="20" t="s">
        <v>26</v>
      </c>
      <c r="C21" s="4">
        <f>4*4</f>
        <v>16</v>
      </c>
      <c r="D21" s="19" t="s">
        <v>25</v>
      </c>
      <c r="E21" s="41"/>
      <c r="F21" s="41"/>
      <c r="G21" s="38"/>
    </row>
    <row r="22" spans="1:7" ht="15.75" x14ac:dyDescent="0.25">
      <c r="A22" s="18">
        <f t="shared" si="0"/>
        <v>1.04</v>
      </c>
      <c r="B22" s="20" t="s">
        <v>27</v>
      </c>
      <c r="C22" s="4">
        <v>97.78</v>
      </c>
      <c r="D22" s="19" t="s">
        <v>28</v>
      </c>
      <c r="E22" s="41"/>
      <c r="F22" s="41"/>
      <c r="G22" s="40"/>
    </row>
    <row r="23" spans="1:7" ht="15.75" x14ac:dyDescent="0.25">
      <c r="A23" s="18">
        <f t="shared" si="0"/>
        <v>1.05</v>
      </c>
      <c r="B23" s="20" t="s">
        <v>29</v>
      </c>
      <c r="C23" s="4">
        <v>1</v>
      </c>
      <c r="D23" s="19" t="s">
        <v>23</v>
      </c>
      <c r="E23" s="40"/>
      <c r="F23" s="40"/>
      <c r="G23" s="40"/>
    </row>
    <row r="24" spans="1:7" ht="15.75" x14ac:dyDescent="0.25">
      <c r="A24" s="18"/>
      <c r="B24" s="36"/>
      <c r="C24" s="6"/>
      <c r="D24" s="19"/>
      <c r="E24" s="40"/>
      <c r="F24" s="40"/>
      <c r="G24" s="40"/>
    </row>
    <row r="25" spans="1:7" x14ac:dyDescent="0.25">
      <c r="A25" s="21">
        <v>2</v>
      </c>
      <c r="B25" s="80" t="s">
        <v>30</v>
      </c>
      <c r="C25" s="52"/>
      <c r="D25" s="19"/>
      <c r="E25" s="40"/>
      <c r="F25" s="40"/>
      <c r="G25" s="40"/>
    </row>
    <row r="26" spans="1:7" ht="15.75" x14ac:dyDescent="0.25">
      <c r="A26" s="18">
        <f>A25+0.01</f>
        <v>2.0099999999999998</v>
      </c>
      <c r="B26" s="20" t="s">
        <v>31</v>
      </c>
      <c r="C26" s="4">
        <v>344.17</v>
      </c>
      <c r="D26" s="19" t="s">
        <v>32</v>
      </c>
      <c r="E26" s="40"/>
      <c r="F26" s="40"/>
      <c r="G26" s="40"/>
    </row>
    <row r="27" spans="1:7" ht="15.75" x14ac:dyDescent="0.25">
      <c r="A27" s="18">
        <f t="shared" ref="A27:A31" si="1">A26+0.01</f>
        <v>2.0199999999999996</v>
      </c>
      <c r="B27" s="20" t="s">
        <v>33</v>
      </c>
      <c r="C27" s="4">
        <f>C26*0.8*1.3</f>
        <v>357.93680000000001</v>
      </c>
      <c r="D27" s="19" t="s">
        <v>32</v>
      </c>
      <c r="E27" s="40"/>
      <c r="F27" s="40"/>
      <c r="G27" s="40"/>
    </row>
    <row r="28" spans="1:7" ht="15.75" x14ac:dyDescent="0.25">
      <c r="A28" s="18">
        <f t="shared" si="1"/>
        <v>2.0299999999999994</v>
      </c>
      <c r="B28" s="20" t="s">
        <v>34</v>
      </c>
      <c r="C28" s="4">
        <f>+(18.47*6.85+6.93*2.05+65.24)*0.3+(77.81+58.75)*0.7</f>
        <v>157.3818</v>
      </c>
      <c r="D28" s="19" t="s">
        <v>32</v>
      </c>
      <c r="E28" s="40"/>
      <c r="F28" s="40"/>
      <c r="G28" s="40"/>
    </row>
    <row r="29" spans="1:7" ht="15.75" x14ac:dyDescent="0.25">
      <c r="A29" s="18">
        <f t="shared" si="1"/>
        <v>2.0399999999999991</v>
      </c>
      <c r="B29" s="20" t="s">
        <v>35</v>
      </c>
      <c r="C29" s="4">
        <f>+(77.81+58.75)</f>
        <v>136.56</v>
      </c>
      <c r="D29" s="19" t="s">
        <v>32</v>
      </c>
      <c r="E29" s="40"/>
      <c r="F29" s="40"/>
      <c r="G29" s="40"/>
    </row>
    <row r="30" spans="1:7" ht="15.75" x14ac:dyDescent="0.25">
      <c r="A30" s="18">
        <f t="shared" si="1"/>
        <v>2.0499999999999989</v>
      </c>
      <c r="B30" s="20" t="s">
        <v>36</v>
      </c>
      <c r="C30" s="4">
        <f>C29</f>
        <v>136.56</v>
      </c>
      <c r="D30" s="19" t="s">
        <v>32</v>
      </c>
      <c r="E30" s="40"/>
      <c r="F30" s="40"/>
      <c r="G30" s="40"/>
    </row>
    <row r="31" spans="1:7" ht="15.75" x14ac:dyDescent="0.25">
      <c r="A31" s="18">
        <f t="shared" si="1"/>
        <v>2.0599999999999987</v>
      </c>
      <c r="B31" s="20" t="s">
        <v>37</v>
      </c>
      <c r="C31" s="4">
        <v>179.6</v>
      </c>
      <c r="D31" s="19" t="s">
        <v>32</v>
      </c>
      <c r="E31" s="40"/>
      <c r="F31" s="40"/>
      <c r="G31" s="40"/>
    </row>
    <row r="32" spans="1:7" ht="15.75" x14ac:dyDescent="0.25">
      <c r="A32" s="2"/>
      <c r="B32" s="5"/>
      <c r="C32" s="50"/>
      <c r="D32" s="50"/>
      <c r="E32" s="40"/>
      <c r="F32" s="40"/>
      <c r="G32" s="40"/>
    </row>
    <row r="33" spans="1:7" ht="15.75" x14ac:dyDescent="0.25">
      <c r="A33" s="1"/>
      <c r="B33" s="79" t="s">
        <v>38</v>
      </c>
      <c r="C33" s="50"/>
      <c r="D33" s="50"/>
      <c r="E33" s="40"/>
      <c r="F33" s="40"/>
      <c r="G33" s="40"/>
    </row>
    <row r="34" spans="1:7" ht="15.75" x14ac:dyDescent="0.25">
      <c r="A34" s="1">
        <v>3</v>
      </c>
      <c r="B34" s="79" t="s">
        <v>39</v>
      </c>
      <c r="C34" s="50"/>
      <c r="D34" s="50"/>
      <c r="E34" s="40"/>
      <c r="F34" s="40"/>
      <c r="G34" s="40"/>
    </row>
    <row r="35" spans="1:7" x14ac:dyDescent="0.25">
      <c r="A35" s="21">
        <v>3</v>
      </c>
      <c r="B35" s="80" t="s">
        <v>40</v>
      </c>
      <c r="C35" s="52"/>
      <c r="D35" s="35"/>
      <c r="E35" s="40"/>
      <c r="F35" s="40"/>
      <c r="G35" s="40"/>
    </row>
    <row r="36" spans="1:7" ht="45" customHeight="1" x14ac:dyDescent="0.25">
      <c r="A36" s="18">
        <f>A35+0.01</f>
        <v>3.01</v>
      </c>
      <c r="B36" s="20" t="s">
        <v>41</v>
      </c>
      <c r="C36" s="4">
        <f>+[1]Zapatas!$J$54</f>
        <v>15.231999999999999</v>
      </c>
      <c r="D36" s="19" t="s">
        <v>32</v>
      </c>
      <c r="E36" s="40"/>
      <c r="F36" s="40"/>
      <c r="G36" s="40"/>
    </row>
    <row r="37" spans="1:7" ht="38.25" customHeight="1" x14ac:dyDescent="0.25">
      <c r="A37" s="18">
        <f t="shared" ref="A37:A55" si="2">A36+0.01</f>
        <v>3.0199999999999996</v>
      </c>
      <c r="B37" s="20" t="s">
        <v>42</v>
      </c>
      <c r="C37" s="4">
        <f>+[1]Zapatas!$J$42</f>
        <v>1.3844999999999998</v>
      </c>
      <c r="D37" s="19" t="s">
        <v>32</v>
      </c>
      <c r="E37" s="40"/>
      <c r="F37" s="40"/>
      <c r="G37" s="40"/>
    </row>
    <row r="38" spans="1:7" ht="36" customHeight="1" x14ac:dyDescent="0.25">
      <c r="A38" s="18">
        <f t="shared" si="2"/>
        <v>3.0299999999999994</v>
      </c>
      <c r="B38" s="20" t="s">
        <v>43</v>
      </c>
      <c r="C38" s="4">
        <f>+[1]Zapatas!$J$43</f>
        <v>13.845374999999997</v>
      </c>
      <c r="D38" s="19" t="s">
        <v>32</v>
      </c>
      <c r="E38" s="40"/>
      <c r="F38" s="40"/>
      <c r="G38" s="40"/>
    </row>
    <row r="39" spans="1:7" ht="24.75" customHeight="1" x14ac:dyDescent="0.25">
      <c r="A39" s="18">
        <f t="shared" si="2"/>
        <v>3.0399999999999991</v>
      </c>
      <c r="B39" s="20" t="s">
        <v>44</v>
      </c>
      <c r="C39" s="4">
        <f>1*1.4*0.25</f>
        <v>0.35</v>
      </c>
      <c r="D39" s="19" t="s">
        <v>32</v>
      </c>
      <c r="E39" s="40"/>
      <c r="F39" s="40"/>
      <c r="G39" s="40"/>
    </row>
    <row r="40" spans="1:7" ht="31.5" customHeight="1" x14ac:dyDescent="0.25">
      <c r="A40" s="18">
        <f t="shared" si="2"/>
        <v>3.0499999999999989</v>
      </c>
      <c r="B40" s="20" t="s">
        <v>45</v>
      </c>
      <c r="C40" s="4">
        <f>+'[1]Columnas Estruc.'!$O$22</f>
        <v>8.0605000000000011</v>
      </c>
      <c r="D40" s="19" t="s">
        <v>32</v>
      </c>
      <c r="E40" s="40"/>
      <c r="F40" s="40"/>
      <c r="G40" s="40"/>
    </row>
    <row r="41" spans="1:7" ht="34.5" customHeight="1" x14ac:dyDescent="0.25">
      <c r="A41" s="18">
        <f t="shared" si="2"/>
        <v>3.0599999999999987</v>
      </c>
      <c r="B41" s="20" t="s">
        <v>46</v>
      </c>
      <c r="C41" s="4">
        <f>+'[1]Columnas Estruc.'!$O$23</f>
        <v>0.57574999999999998</v>
      </c>
      <c r="D41" s="19" t="s">
        <v>32</v>
      </c>
      <c r="E41" s="40"/>
      <c r="F41" s="40"/>
      <c r="G41" s="40"/>
    </row>
    <row r="42" spans="1:7" ht="35.25" customHeight="1" x14ac:dyDescent="0.25">
      <c r="A42" s="18">
        <f t="shared" si="2"/>
        <v>3.0699999999999985</v>
      </c>
      <c r="B42" s="20" t="s">
        <v>47</v>
      </c>
      <c r="C42" s="4">
        <f>+'[1]Columnas Estruc.'!$O$24</f>
        <v>0.90474999999999994</v>
      </c>
      <c r="D42" s="19" t="s">
        <v>32</v>
      </c>
      <c r="E42" s="40"/>
      <c r="F42" s="40"/>
      <c r="G42" s="40"/>
    </row>
    <row r="43" spans="1:7" ht="34.5" customHeight="1" x14ac:dyDescent="0.25">
      <c r="A43" s="18">
        <f t="shared" si="2"/>
        <v>3.0799999999999983</v>
      </c>
      <c r="B43" s="20" t="s">
        <v>48</v>
      </c>
      <c r="C43" s="4">
        <f>+'[1]Vigas Estruct.'!$J$29</f>
        <v>1.1868750000000001</v>
      </c>
      <c r="D43" s="19" t="s">
        <v>32</v>
      </c>
      <c r="E43" s="40"/>
      <c r="F43" s="40"/>
      <c r="G43" s="40"/>
    </row>
    <row r="44" spans="1:7" ht="41.25" customHeight="1" x14ac:dyDescent="0.25">
      <c r="A44" s="18">
        <f t="shared" si="2"/>
        <v>3.0899999999999981</v>
      </c>
      <c r="B44" s="20" t="s">
        <v>49</v>
      </c>
      <c r="C44" s="4">
        <f>+'[1]Vigas Estruct.'!$J$31</f>
        <v>2.0024999999999999</v>
      </c>
      <c r="D44" s="19" t="s">
        <v>32</v>
      </c>
      <c r="E44" s="40"/>
      <c r="F44" s="40"/>
      <c r="G44" s="40"/>
    </row>
    <row r="45" spans="1:7" ht="39" customHeight="1" x14ac:dyDescent="0.25">
      <c r="A45" s="18">
        <f t="shared" si="2"/>
        <v>3.0999999999999979</v>
      </c>
      <c r="B45" s="20" t="s">
        <v>50</v>
      </c>
      <c r="C45" s="4">
        <f>+'[1]Vigas Estruct.'!$J$32</f>
        <v>4.7123999999999997</v>
      </c>
      <c r="D45" s="19" t="s">
        <v>32</v>
      </c>
      <c r="E45" s="40"/>
      <c r="F45" s="40"/>
      <c r="G45" s="40"/>
    </row>
    <row r="46" spans="1:7" ht="39" customHeight="1" x14ac:dyDescent="0.25">
      <c r="A46" s="18">
        <f t="shared" si="2"/>
        <v>3.1099999999999977</v>
      </c>
      <c r="B46" s="20" t="s">
        <v>51</v>
      </c>
      <c r="C46" s="4">
        <f>+'[1]Vigas Estruct.'!$J$33</f>
        <v>2.2276799999999999</v>
      </c>
      <c r="D46" s="19" t="s">
        <v>32</v>
      </c>
      <c r="E46" s="40"/>
      <c r="F46" s="40"/>
      <c r="G46" s="40"/>
    </row>
    <row r="47" spans="1:7" ht="37.5" customHeight="1" x14ac:dyDescent="0.25">
      <c r="A47" s="18">
        <f t="shared" si="2"/>
        <v>3.1199999999999974</v>
      </c>
      <c r="B47" s="20" t="s">
        <v>52</v>
      </c>
      <c r="C47" s="4">
        <f>+'[1]Vigas Estruct.'!$J$28</f>
        <v>4.6876499999999997</v>
      </c>
      <c r="D47" s="19" t="s">
        <v>32</v>
      </c>
      <c r="E47" s="40"/>
      <c r="F47" s="40"/>
      <c r="G47" s="40"/>
    </row>
    <row r="48" spans="1:7" ht="34.5" customHeight="1" x14ac:dyDescent="0.25">
      <c r="A48" s="18">
        <f t="shared" si="2"/>
        <v>3.1299999999999972</v>
      </c>
      <c r="B48" s="20" t="s">
        <v>53</v>
      </c>
      <c r="C48" s="4">
        <f>+'[1]Vigas Estruct.'!$J$30</f>
        <v>5.1414</v>
      </c>
      <c r="D48" s="19" t="s">
        <v>32</v>
      </c>
      <c r="E48" s="40"/>
      <c r="F48" s="40"/>
      <c r="G48" s="40"/>
    </row>
    <row r="49" spans="1:7" ht="33" customHeight="1" x14ac:dyDescent="0.25">
      <c r="A49" s="18">
        <f t="shared" si="2"/>
        <v>3.139999999999997</v>
      </c>
      <c r="B49" s="20" t="s">
        <v>54</v>
      </c>
      <c r="C49" s="4">
        <f>+'[1]Mochetas, Cantos, Dinte Goteros'!$K$41</f>
        <v>0.30960000000000004</v>
      </c>
      <c r="D49" s="19" t="s">
        <v>32</v>
      </c>
      <c r="E49" s="40"/>
      <c r="F49" s="40"/>
      <c r="G49" s="40"/>
    </row>
    <row r="50" spans="1:7" ht="33.75" customHeight="1" x14ac:dyDescent="0.25">
      <c r="A50" s="18">
        <f t="shared" si="2"/>
        <v>3.1499999999999968</v>
      </c>
      <c r="B50" s="20" t="s">
        <v>55</v>
      </c>
      <c r="C50" s="4">
        <f>+'[1]Mochetas, Cantos, Dinte Goteros'!$K$42</f>
        <v>1.4416500000000001</v>
      </c>
      <c r="D50" s="19" t="s">
        <v>32</v>
      </c>
      <c r="E50" s="40"/>
      <c r="F50" s="40"/>
      <c r="G50" s="40"/>
    </row>
    <row r="51" spans="1:7" ht="33" customHeight="1" x14ac:dyDescent="0.25">
      <c r="A51" s="18">
        <f t="shared" si="2"/>
        <v>3.1599999999999966</v>
      </c>
      <c r="B51" s="20" t="s">
        <v>56</v>
      </c>
      <c r="C51" s="4">
        <f>+'[1]Vigas de Amarre'!$I$43+'[1]Vigas de Amarre'!$I$75</f>
        <v>0.88300000000000001</v>
      </c>
      <c r="D51" s="19" t="s">
        <v>32</v>
      </c>
      <c r="E51" s="40"/>
      <c r="F51" s="40"/>
      <c r="G51" s="40"/>
    </row>
    <row r="52" spans="1:7" ht="40.5" customHeight="1" x14ac:dyDescent="0.25">
      <c r="A52" s="18">
        <f t="shared" si="2"/>
        <v>3.1699999999999964</v>
      </c>
      <c r="B52" s="20" t="s">
        <v>57</v>
      </c>
      <c r="C52" s="4">
        <f>+'[1]Vigas de Amarre'!$I$44+'[1]Vigas de Amarre'!$I$76</f>
        <v>8.3264999999999993</v>
      </c>
      <c r="D52" s="19" t="s">
        <v>32</v>
      </c>
      <c r="E52" s="40"/>
      <c r="F52" s="40"/>
      <c r="G52" s="40"/>
    </row>
    <row r="53" spans="1:7" ht="33" customHeight="1" x14ac:dyDescent="0.25">
      <c r="A53" s="18">
        <f t="shared" si="2"/>
        <v>3.1799999999999962</v>
      </c>
      <c r="B53" s="20" t="s">
        <v>58</v>
      </c>
      <c r="C53" s="4">
        <f>+'[1]Losas de entrepiso y Techos'!$L$17</f>
        <v>32.926499999999997</v>
      </c>
      <c r="D53" s="19" t="s">
        <v>32</v>
      </c>
      <c r="E53" s="40"/>
      <c r="F53" s="40"/>
      <c r="G53" s="40"/>
    </row>
    <row r="54" spans="1:7" ht="36.75" customHeight="1" x14ac:dyDescent="0.25">
      <c r="A54" s="18">
        <f t="shared" si="2"/>
        <v>3.1899999999999959</v>
      </c>
      <c r="B54" s="20" t="s">
        <v>59</v>
      </c>
      <c r="C54" s="4">
        <f>+'[1]Pisos, Chapapotes, Plafond'!$G$21</f>
        <v>20.225000000000001</v>
      </c>
      <c r="D54" s="19" t="s">
        <v>32</v>
      </c>
      <c r="E54" s="40"/>
      <c r="F54" s="40"/>
      <c r="G54" s="40"/>
    </row>
    <row r="55" spans="1:7" ht="32.25" customHeight="1" x14ac:dyDescent="0.25">
      <c r="A55" s="18">
        <f t="shared" si="2"/>
        <v>3.1999999999999957</v>
      </c>
      <c r="B55" s="20" t="s">
        <v>60</v>
      </c>
      <c r="C55" s="4">
        <f>+(1+5.22+1.4+1.24+0.75)*1.4*0.15</f>
        <v>2.0180999999999996</v>
      </c>
      <c r="D55" s="19" t="s">
        <v>32</v>
      </c>
      <c r="E55" s="40"/>
      <c r="F55" s="40"/>
      <c r="G55" s="40"/>
    </row>
    <row r="56" spans="1:7" ht="15.75" x14ac:dyDescent="0.25">
      <c r="A56" s="2"/>
      <c r="B56" s="5"/>
      <c r="C56" s="50"/>
      <c r="D56" s="50"/>
      <c r="E56" s="40"/>
      <c r="F56" s="40"/>
      <c r="G56" s="40"/>
    </row>
    <row r="57" spans="1:7" x14ac:dyDescent="0.25">
      <c r="A57" s="21">
        <v>4</v>
      </c>
      <c r="B57" s="80" t="s">
        <v>61</v>
      </c>
      <c r="C57" s="52"/>
      <c r="D57" s="35"/>
      <c r="E57" s="40"/>
      <c r="F57" s="40"/>
      <c r="G57" s="40"/>
    </row>
    <row r="58" spans="1:7" ht="15.75" x14ac:dyDescent="0.25">
      <c r="A58" s="18">
        <f>A57+0.01</f>
        <v>4.01</v>
      </c>
      <c r="B58" s="20" t="s">
        <v>62</v>
      </c>
      <c r="C58" s="4">
        <f>+'[1]Muros Mamp.'!$J$43</f>
        <v>8.83</v>
      </c>
      <c r="D58" s="19" t="s">
        <v>25</v>
      </c>
      <c r="E58" s="40"/>
      <c r="F58" s="40"/>
      <c r="G58" s="40"/>
    </row>
    <row r="59" spans="1:7" ht="15.75" x14ac:dyDescent="0.25">
      <c r="A59" s="18">
        <f>A58+0.01</f>
        <v>4.0199999999999996</v>
      </c>
      <c r="B59" s="20" t="s">
        <v>63</v>
      </c>
      <c r="C59" s="4">
        <f>+'[1]Muros Mamp.'!$J$44</f>
        <v>113.76</v>
      </c>
      <c r="D59" s="19" t="s">
        <v>25</v>
      </c>
      <c r="E59" s="40"/>
      <c r="F59" s="40"/>
      <c r="G59" s="40"/>
    </row>
    <row r="60" spans="1:7" ht="15.75" x14ac:dyDescent="0.25">
      <c r="A60" s="18">
        <f>A59+0.01</f>
        <v>4.0299999999999994</v>
      </c>
      <c r="B60" s="20" t="s">
        <v>64</v>
      </c>
      <c r="C60" s="4">
        <f>+'[1]Muros Mamp.'!$J$74</f>
        <v>13.909500000000001</v>
      </c>
      <c r="D60" s="19" t="s">
        <v>25</v>
      </c>
      <c r="E60" s="40"/>
      <c r="F60" s="40"/>
      <c r="G60" s="40"/>
    </row>
    <row r="61" spans="1:7" ht="15.75" x14ac:dyDescent="0.25">
      <c r="A61" s="18">
        <f>A60+0.01</f>
        <v>4.0399999999999991</v>
      </c>
      <c r="B61" s="20" t="s">
        <v>65</v>
      </c>
      <c r="C61" s="4">
        <f>+'[1]Muros Mamp.'!$J$75</f>
        <v>272.48425000000009</v>
      </c>
      <c r="D61" s="19" t="s">
        <v>25</v>
      </c>
      <c r="E61" s="40"/>
      <c r="F61" s="40"/>
      <c r="G61" s="40"/>
    </row>
    <row r="62" spans="1:7" ht="15.75" x14ac:dyDescent="0.25">
      <c r="A62" s="2"/>
      <c r="B62" s="5"/>
      <c r="C62" s="50"/>
      <c r="D62" s="50"/>
      <c r="E62" s="40"/>
      <c r="F62" s="40"/>
      <c r="G62" s="40"/>
    </row>
    <row r="63" spans="1:7" x14ac:dyDescent="0.25">
      <c r="A63" s="21">
        <v>5</v>
      </c>
      <c r="B63" s="80" t="s">
        <v>66</v>
      </c>
      <c r="C63" s="52"/>
      <c r="D63" s="35"/>
      <c r="E63" s="40"/>
      <c r="F63" s="40"/>
      <c r="G63" s="40"/>
    </row>
    <row r="64" spans="1:7" ht="15.75" x14ac:dyDescent="0.25">
      <c r="A64" s="18">
        <f>A63+0.01</f>
        <v>5.01</v>
      </c>
      <c r="B64" s="20" t="s">
        <v>67</v>
      </c>
      <c r="C64" s="4">
        <f>+'[1]Pañete en Muros, Frag y Pintura'!$J$46</f>
        <v>986.8302000000001</v>
      </c>
      <c r="D64" s="19" t="s">
        <v>25</v>
      </c>
      <c r="E64" s="40"/>
      <c r="F64" s="40"/>
      <c r="G64" s="40"/>
    </row>
    <row r="65" spans="1:7" ht="15.75" x14ac:dyDescent="0.25">
      <c r="A65" s="18">
        <f t="shared" ref="A65:A69" si="3">A64+0.01</f>
        <v>5.0199999999999996</v>
      </c>
      <c r="B65" s="20" t="s">
        <v>68</v>
      </c>
      <c r="C65" s="4">
        <f>+'[1]Pañete en Muros, Frag y Pintura'!$J$44</f>
        <v>520.41050000000007</v>
      </c>
      <c r="D65" s="19" t="s">
        <v>25</v>
      </c>
      <c r="E65" s="40"/>
      <c r="F65" s="40"/>
      <c r="G65" s="40"/>
    </row>
    <row r="66" spans="1:7" ht="15.75" x14ac:dyDescent="0.25">
      <c r="A66" s="18">
        <f t="shared" si="3"/>
        <v>5.0299999999999994</v>
      </c>
      <c r="B66" s="20" t="s">
        <v>69</v>
      </c>
      <c r="C66" s="4">
        <f>+'[1]Columnas Estruc.'!$K$23</f>
        <v>76.935000000000002</v>
      </c>
      <c r="D66" s="19" t="s">
        <v>25</v>
      </c>
      <c r="E66" s="40"/>
      <c r="F66" s="40"/>
      <c r="G66" s="40"/>
    </row>
    <row r="67" spans="1:7" ht="15.75" x14ac:dyDescent="0.25">
      <c r="A67" s="18">
        <f t="shared" si="3"/>
        <v>5.0399999999999991</v>
      </c>
      <c r="B67" s="20" t="s">
        <v>70</v>
      </c>
      <c r="C67" s="4">
        <f>+'[1]Vigas Estruct.'!$E$27</f>
        <v>169.97469999999998</v>
      </c>
      <c r="D67" s="19" t="s">
        <v>32</v>
      </c>
      <c r="E67" s="40"/>
      <c r="F67" s="40"/>
      <c r="G67" s="40"/>
    </row>
    <row r="68" spans="1:7" ht="15.75" x14ac:dyDescent="0.25">
      <c r="A68" s="18">
        <f t="shared" si="3"/>
        <v>5.0499999999999989</v>
      </c>
      <c r="B68" s="20" t="s">
        <v>71</v>
      </c>
      <c r="C68" s="4">
        <f>+'[1]Losas de entrepiso y Techos'!$I$17</f>
        <v>219.51</v>
      </c>
      <c r="D68" s="19" t="s">
        <v>25</v>
      </c>
      <c r="E68" s="40"/>
      <c r="F68" s="40"/>
      <c r="G68" s="40"/>
    </row>
    <row r="69" spans="1:7" ht="15.75" x14ac:dyDescent="0.25">
      <c r="A69" s="18">
        <f t="shared" si="3"/>
        <v>5.0599999999999987</v>
      </c>
      <c r="B69" s="20" t="s">
        <v>72</v>
      </c>
      <c r="C69" s="4">
        <f>+'[1]Mochetas, Cantos, Dinte Goteros'!$C$46</f>
        <v>866.1099999999999</v>
      </c>
      <c r="D69" s="19" t="s">
        <v>28</v>
      </c>
      <c r="E69" s="40"/>
      <c r="F69" s="40"/>
      <c r="G69" s="40"/>
    </row>
    <row r="70" spans="1:7" ht="15.75" x14ac:dyDescent="0.25">
      <c r="A70" s="2"/>
      <c r="B70" s="5"/>
      <c r="C70" s="50"/>
      <c r="D70" s="50"/>
      <c r="E70" s="40"/>
      <c r="F70" s="40"/>
      <c r="G70" s="40"/>
    </row>
    <row r="71" spans="1:7" x14ac:dyDescent="0.25">
      <c r="A71" s="21">
        <v>6</v>
      </c>
      <c r="B71" s="80" t="s">
        <v>73</v>
      </c>
      <c r="C71" s="52"/>
      <c r="D71" s="35"/>
      <c r="E71" s="40"/>
      <c r="F71" s="40"/>
      <c r="G71" s="40"/>
    </row>
    <row r="72" spans="1:7" ht="15.75" x14ac:dyDescent="0.25">
      <c r="A72" s="18">
        <f>A71+0.01</f>
        <v>6.01</v>
      </c>
      <c r="B72" s="20" t="s">
        <v>74</v>
      </c>
      <c r="C72" s="4">
        <v>5</v>
      </c>
      <c r="D72" s="19" t="s">
        <v>25</v>
      </c>
      <c r="E72" s="40"/>
      <c r="F72" s="40"/>
      <c r="G72" s="40"/>
    </row>
    <row r="73" spans="1:7" ht="15.75" x14ac:dyDescent="0.25">
      <c r="A73" s="2"/>
      <c r="B73" s="5"/>
      <c r="C73" s="50"/>
      <c r="D73" s="50"/>
      <c r="E73" s="40"/>
      <c r="F73" s="40"/>
      <c r="G73" s="40"/>
    </row>
    <row r="74" spans="1:7" x14ac:dyDescent="0.25">
      <c r="A74" s="21">
        <v>7</v>
      </c>
      <c r="B74" s="80" t="s">
        <v>75</v>
      </c>
      <c r="C74" s="52"/>
      <c r="D74" s="35"/>
      <c r="E74" s="40"/>
      <c r="F74" s="40"/>
      <c r="G74" s="40"/>
    </row>
    <row r="75" spans="1:7" ht="15.75" x14ac:dyDescent="0.25">
      <c r="A75" s="18">
        <f>A74+0.01</f>
        <v>7.01</v>
      </c>
      <c r="B75" s="20" t="s">
        <v>76</v>
      </c>
      <c r="C75" s="4">
        <f>+'[1]Pisos, Chapapotes, Plafond'!$G$15</f>
        <v>188.49</v>
      </c>
      <c r="D75" s="19" t="s">
        <v>25</v>
      </c>
      <c r="E75" s="40"/>
      <c r="F75" s="40"/>
      <c r="G75" s="40"/>
    </row>
    <row r="76" spans="1:7" ht="15.75" x14ac:dyDescent="0.25">
      <c r="A76" s="18">
        <f>A75+0.01</f>
        <v>7.02</v>
      </c>
      <c r="B76" s="20" t="s">
        <v>77</v>
      </c>
      <c r="C76" s="4">
        <f>+'[1]Pisos, Chapapotes, Plafond'!$G$18</f>
        <v>5.25</v>
      </c>
      <c r="D76" s="19" t="s">
        <v>25</v>
      </c>
      <c r="E76" s="40"/>
      <c r="F76" s="40"/>
      <c r="G76" s="40"/>
    </row>
    <row r="77" spans="1:7" ht="15.75" x14ac:dyDescent="0.25">
      <c r="A77" s="18">
        <f t="shared" ref="A77:A82" si="4">A76+0.01</f>
        <v>7.0299999999999994</v>
      </c>
      <c r="B77" s="20" t="s">
        <v>78</v>
      </c>
      <c r="C77" s="4">
        <f>+'[1]Pisos, Chapapotes, Plafond'!$G$16</f>
        <v>7.82</v>
      </c>
      <c r="D77" s="19" t="s">
        <v>25</v>
      </c>
      <c r="E77" s="40"/>
      <c r="F77" s="40"/>
      <c r="G77" s="40"/>
    </row>
    <row r="78" spans="1:7" ht="15.75" x14ac:dyDescent="0.25">
      <c r="A78" s="18">
        <f t="shared" si="4"/>
        <v>7.0399999999999991</v>
      </c>
      <c r="B78" s="20" t="s">
        <v>79</v>
      </c>
      <c r="C78" s="4">
        <v>1</v>
      </c>
      <c r="D78" s="19" t="s">
        <v>23</v>
      </c>
      <c r="E78" s="40"/>
      <c r="F78" s="40"/>
      <c r="G78" s="40"/>
    </row>
    <row r="79" spans="1:7" ht="15.75" x14ac:dyDescent="0.25">
      <c r="A79" s="18">
        <f t="shared" si="4"/>
        <v>7.0499999999999989</v>
      </c>
      <c r="B79" s="20" t="s">
        <v>80</v>
      </c>
      <c r="C79" s="4">
        <f>+[1]Zócalos!$G$16</f>
        <v>133.59</v>
      </c>
      <c r="D79" s="19" t="s">
        <v>81</v>
      </c>
      <c r="E79" s="40"/>
      <c r="F79" s="40"/>
      <c r="G79" s="40"/>
    </row>
    <row r="80" spans="1:7" ht="15.75" x14ac:dyDescent="0.25">
      <c r="A80" s="18">
        <f t="shared" si="4"/>
        <v>7.0599999999999987</v>
      </c>
      <c r="B80" s="20" t="s">
        <v>82</v>
      </c>
      <c r="C80" s="4">
        <f>17*1.4</f>
        <v>23.799999999999997</v>
      </c>
      <c r="D80" s="19" t="s">
        <v>81</v>
      </c>
      <c r="E80" s="40"/>
      <c r="F80" s="40"/>
      <c r="G80" s="40"/>
    </row>
    <row r="81" spans="1:7" ht="15.75" x14ac:dyDescent="0.25">
      <c r="A81" s="18">
        <f t="shared" si="4"/>
        <v>7.0699999999999985</v>
      </c>
      <c r="B81" s="20" t="s">
        <v>83</v>
      </c>
      <c r="C81" s="4">
        <f>1.4*1.4+1.8*1.4</f>
        <v>4.4799999999999995</v>
      </c>
      <c r="D81" s="19" t="s">
        <v>81</v>
      </c>
      <c r="E81" s="40"/>
      <c r="F81" s="40"/>
      <c r="G81" s="40"/>
    </row>
    <row r="82" spans="1:7" ht="15.75" x14ac:dyDescent="0.25">
      <c r="A82" s="18">
        <f t="shared" si="4"/>
        <v>7.0799999999999983</v>
      </c>
      <c r="B82" s="20" t="s">
        <v>84</v>
      </c>
      <c r="C82" s="4">
        <f>+(5.22)*2+1.24+1.4+1.8</f>
        <v>14.88</v>
      </c>
      <c r="D82" s="19" t="s">
        <v>81</v>
      </c>
      <c r="E82" s="40"/>
      <c r="F82" s="40"/>
      <c r="G82" s="40"/>
    </row>
    <row r="83" spans="1:7" ht="15.75" x14ac:dyDescent="0.25">
      <c r="A83" s="2"/>
      <c r="B83" s="5"/>
      <c r="C83" s="50"/>
      <c r="D83" s="50"/>
      <c r="E83" s="40"/>
      <c r="F83" s="40"/>
      <c r="G83" s="40"/>
    </row>
    <row r="84" spans="1:7" x14ac:dyDescent="0.25">
      <c r="A84" s="21">
        <v>8</v>
      </c>
      <c r="B84" s="80" t="s">
        <v>85</v>
      </c>
      <c r="C84" s="52"/>
      <c r="D84" s="35"/>
      <c r="E84" s="40"/>
      <c r="F84" s="40"/>
      <c r="G84" s="40"/>
    </row>
    <row r="85" spans="1:7" ht="15.75" x14ac:dyDescent="0.25">
      <c r="A85" s="18">
        <f t="shared" ref="A85:A86" si="5">A84+0.01</f>
        <v>8.01</v>
      </c>
      <c r="B85" s="20" t="s">
        <v>86</v>
      </c>
      <c r="C85" s="4">
        <f>[2]VA!J26</f>
        <v>6.9</v>
      </c>
      <c r="D85" s="19" t="s">
        <v>25</v>
      </c>
      <c r="E85" s="40"/>
      <c r="F85" s="40"/>
      <c r="G85" s="40"/>
    </row>
    <row r="86" spans="1:7" ht="15.75" x14ac:dyDescent="0.25">
      <c r="A86" s="18">
        <f t="shared" si="5"/>
        <v>8.02</v>
      </c>
      <c r="B86" s="20" t="s">
        <v>87</v>
      </c>
      <c r="C86" s="4">
        <f>+'[1]Revestim. Baños'!$J$23</f>
        <v>3.75</v>
      </c>
      <c r="D86" s="19" t="s">
        <v>25</v>
      </c>
      <c r="E86" s="40"/>
      <c r="F86" s="40"/>
      <c r="G86" s="40"/>
    </row>
    <row r="87" spans="1:7" ht="15.75" x14ac:dyDescent="0.25">
      <c r="A87" s="1"/>
      <c r="B87" s="79"/>
      <c r="C87" s="50"/>
      <c r="D87" s="50"/>
      <c r="E87" s="40"/>
      <c r="F87" s="40"/>
      <c r="G87" s="40"/>
    </row>
    <row r="88" spans="1:7" x14ac:dyDescent="0.25">
      <c r="A88" s="21">
        <v>9</v>
      </c>
      <c r="B88" s="80" t="s">
        <v>88</v>
      </c>
      <c r="C88" s="52"/>
      <c r="D88" s="35"/>
      <c r="E88" s="40"/>
      <c r="F88" s="40"/>
      <c r="G88" s="40"/>
    </row>
    <row r="89" spans="1:7" ht="15.75" x14ac:dyDescent="0.25">
      <c r="A89" s="18">
        <f t="shared" ref="A89:A91" si="6">A88+0.01</f>
        <v>9.01</v>
      </c>
      <c r="B89" s="20" t="s">
        <v>89</v>
      </c>
      <c r="C89" s="4">
        <f>1.88*3.28</f>
        <v>6.1663999999999994</v>
      </c>
      <c r="D89" s="19" t="s">
        <v>90</v>
      </c>
      <c r="E89" s="40"/>
      <c r="F89" s="40"/>
      <c r="G89" s="40"/>
    </row>
    <row r="90" spans="1:7" ht="15.75" x14ac:dyDescent="0.25">
      <c r="A90" s="18">
        <f t="shared" si="6"/>
        <v>9.02</v>
      </c>
      <c r="B90" s="20" t="s">
        <v>91</v>
      </c>
      <c r="C90" s="4">
        <f>2.93*3.28</f>
        <v>9.6104000000000003</v>
      </c>
      <c r="D90" s="19" t="s">
        <v>90</v>
      </c>
      <c r="E90" s="40"/>
      <c r="F90" s="40"/>
      <c r="G90" s="40"/>
    </row>
    <row r="91" spans="1:7" ht="15.75" x14ac:dyDescent="0.25">
      <c r="A91" s="18">
        <f t="shared" si="6"/>
        <v>9.0299999999999994</v>
      </c>
      <c r="B91" s="20" t="s">
        <v>92</v>
      </c>
      <c r="C91" s="4">
        <f>(1.1+1.11)*3.28</f>
        <v>7.2487999999999992</v>
      </c>
      <c r="D91" s="19" t="s">
        <v>90</v>
      </c>
      <c r="E91" s="40"/>
      <c r="F91" s="40"/>
      <c r="G91" s="40"/>
    </row>
    <row r="92" spans="1:7" x14ac:dyDescent="0.25">
      <c r="A92" s="18"/>
      <c r="B92" s="7"/>
      <c r="C92" s="6"/>
      <c r="D92" s="35"/>
      <c r="E92" s="40"/>
      <c r="F92" s="40"/>
      <c r="G92" s="40"/>
    </row>
    <row r="93" spans="1:7" x14ac:dyDescent="0.25">
      <c r="A93" s="21">
        <v>10</v>
      </c>
      <c r="B93" s="80" t="s">
        <v>93</v>
      </c>
      <c r="C93" s="52"/>
      <c r="D93" s="35"/>
      <c r="E93" s="40"/>
      <c r="F93" s="40"/>
      <c r="G93" s="40"/>
    </row>
    <row r="94" spans="1:7" ht="26.25" customHeight="1" x14ac:dyDescent="0.25">
      <c r="A94" s="18">
        <f t="shared" ref="A94:A103" si="7">A93+0.01</f>
        <v>10.01</v>
      </c>
      <c r="B94" s="20" t="s">
        <v>94</v>
      </c>
      <c r="C94" s="4">
        <v>1</v>
      </c>
      <c r="D94" s="19" t="s">
        <v>95</v>
      </c>
      <c r="E94" s="40"/>
      <c r="F94" s="40"/>
      <c r="G94" s="40"/>
    </row>
    <row r="95" spans="1:7" ht="43.5" customHeight="1" x14ac:dyDescent="0.25">
      <c r="A95" s="18">
        <f t="shared" si="7"/>
        <v>10.02</v>
      </c>
      <c r="B95" s="20" t="s">
        <v>96</v>
      </c>
      <c r="C95" s="4">
        <v>2</v>
      </c>
      <c r="D95" s="19" t="s">
        <v>95</v>
      </c>
      <c r="E95" s="40"/>
      <c r="F95" s="40"/>
      <c r="G95" s="40"/>
    </row>
    <row r="96" spans="1:7" ht="46.5" customHeight="1" x14ac:dyDescent="0.25">
      <c r="A96" s="18">
        <f t="shared" si="7"/>
        <v>10.029999999999999</v>
      </c>
      <c r="B96" s="20" t="s">
        <v>97</v>
      </c>
      <c r="C96" s="4">
        <v>1</v>
      </c>
      <c r="D96" s="19" t="s">
        <v>95</v>
      </c>
      <c r="E96" s="40"/>
      <c r="F96" s="40"/>
      <c r="G96" s="40"/>
    </row>
    <row r="97" spans="1:7" ht="15.75" x14ac:dyDescent="0.25">
      <c r="A97" s="18">
        <f t="shared" si="7"/>
        <v>10.039999999999999</v>
      </c>
      <c r="B97" s="20" t="s">
        <v>98</v>
      </c>
      <c r="C97" s="4">
        <v>2</v>
      </c>
      <c r="D97" s="19" t="s">
        <v>95</v>
      </c>
      <c r="E97" s="40"/>
      <c r="F97" s="40"/>
      <c r="G97" s="40"/>
    </row>
    <row r="98" spans="1:7" ht="15.75" x14ac:dyDescent="0.25">
      <c r="A98" s="18">
        <f t="shared" si="7"/>
        <v>10.049999999999999</v>
      </c>
      <c r="B98" s="20" t="s">
        <v>99</v>
      </c>
      <c r="C98" s="4">
        <v>2</v>
      </c>
      <c r="D98" s="19" t="s">
        <v>95</v>
      </c>
      <c r="E98" s="40"/>
      <c r="F98" s="40"/>
      <c r="G98" s="40"/>
    </row>
    <row r="99" spans="1:7" ht="15.75" x14ac:dyDescent="0.25">
      <c r="A99" s="18">
        <f t="shared" si="7"/>
        <v>10.059999999999999</v>
      </c>
      <c r="B99" s="20" t="s">
        <v>100</v>
      </c>
      <c r="C99" s="4">
        <v>3</v>
      </c>
      <c r="D99" s="19" t="s">
        <v>95</v>
      </c>
      <c r="E99" s="40"/>
      <c r="F99" s="40"/>
      <c r="G99" s="40"/>
    </row>
    <row r="100" spans="1:7" ht="15.75" x14ac:dyDescent="0.25">
      <c r="A100" s="18">
        <f t="shared" si="7"/>
        <v>10.069999999999999</v>
      </c>
      <c r="B100" s="20" t="s">
        <v>101</v>
      </c>
      <c r="C100" s="4">
        <v>2</v>
      </c>
      <c r="D100" s="19" t="s">
        <v>95</v>
      </c>
      <c r="E100" s="40"/>
      <c r="F100" s="40"/>
      <c r="G100" s="40"/>
    </row>
    <row r="101" spans="1:7" ht="15.75" x14ac:dyDescent="0.25">
      <c r="A101" s="18">
        <f t="shared" si="7"/>
        <v>10.079999999999998</v>
      </c>
      <c r="B101" s="20" t="s">
        <v>102</v>
      </c>
      <c r="C101" s="4">
        <v>1</v>
      </c>
      <c r="D101" s="19" t="s">
        <v>95</v>
      </c>
      <c r="E101" s="40"/>
      <c r="F101" s="40"/>
      <c r="G101" s="40"/>
    </row>
    <row r="102" spans="1:7" ht="15.75" x14ac:dyDescent="0.25">
      <c r="A102" s="18">
        <f t="shared" si="7"/>
        <v>10.089999999999998</v>
      </c>
      <c r="B102" s="20" t="s">
        <v>103</v>
      </c>
      <c r="C102" s="4">
        <v>1</v>
      </c>
      <c r="D102" s="19" t="s">
        <v>95</v>
      </c>
      <c r="E102" s="40"/>
      <c r="F102" s="40"/>
      <c r="G102" s="40"/>
    </row>
    <row r="103" spans="1:7" ht="33" customHeight="1" x14ac:dyDescent="0.25">
      <c r="A103" s="18">
        <f t="shared" si="7"/>
        <v>10.099999999999998</v>
      </c>
      <c r="B103" s="20" t="s">
        <v>104</v>
      </c>
      <c r="C103" s="4">
        <v>1</v>
      </c>
      <c r="D103" s="19" t="s">
        <v>95</v>
      </c>
      <c r="E103" s="40"/>
      <c r="F103" s="40"/>
      <c r="G103" s="40"/>
    </row>
    <row r="104" spans="1:7" ht="15.75" x14ac:dyDescent="0.25">
      <c r="A104" s="2"/>
      <c r="B104" s="5"/>
      <c r="C104" s="50"/>
      <c r="D104" s="50"/>
      <c r="E104" s="40"/>
      <c r="F104" s="40"/>
      <c r="G104" s="40"/>
    </row>
    <row r="105" spans="1:7" x14ac:dyDescent="0.25">
      <c r="A105" s="21">
        <v>11</v>
      </c>
      <c r="B105" s="80" t="s">
        <v>105</v>
      </c>
      <c r="C105" s="52"/>
      <c r="D105" s="35"/>
      <c r="E105" s="40"/>
      <c r="F105" s="40"/>
      <c r="G105" s="40"/>
    </row>
    <row r="106" spans="1:7" ht="30" customHeight="1" x14ac:dyDescent="0.25">
      <c r="A106" s="18">
        <f t="shared" ref="A106:A114" si="8">A105+0.01</f>
        <v>11.01</v>
      </c>
      <c r="B106" s="20" t="s">
        <v>106</v>
      </c>
      <c r="C106" s="4">
        <v>2</v>
      </c>
      <c r="D106" s="19" t="s">
        <v>95</v>
      </c>
      <c r="E106" s="40"/>
      <c r="F106" s="40"/>
      <c r="G106" s="40"/>
    </row>
    <row r="107" spans="1:7" ht="27.75" customHeight="1" x14ac:dyDescent="0.25">
      <c r="A107" s="18">
        <f t="shared" si="8"/>
        <v>11.02</v>
      </c>
      <c r="B107" s="20" t="s">
        <v>107</v>
      </c>
      <c r="C107" s="4">
        <v>3</v>
      </c>
      <c r="D107" s="19" t="s">
        <v>95</v>
      </c>
      <c r="E107" s="40"/>
      <c r="F107" s="40"/>
      <c r="G107" s="40"/>
    </row>
    <row r="108" spans="1:7" ht="15.75" x14ac:dyDescent="0.25">
      <c r="A108" s="18">
        <f t="shared" si="8"/>
        <v>11.03</v>
      </c>
      <c r="B108" s="20" t="s">
        <v>108</v>
      </c>
      <c r="C108" s="4">
        <v>1</v>
      </c>
      <c r="D108" s="19" t="s">
        <v>95</v>
      </c>
      <c r="E108" s="40"/>
      <c r="F108" s="40"/>
      <c r="G108" s="40"/>
    </row>
    <row r="109" spans="1:7" ht="28.5" customHeight="1" x14ac:dyDescent="0.25">
      <c r="A109" s="18">
        <f t="shared" si="8"/>
        <v>11.04</v>
      </c>
      <c r="B109" s="20" t="s">
        <v>109</v>
      </c>
      <c r="C109" s="4">
        <v>1</v>
      </c>
      <c r="D109" s="19" t="s">
        <v>95</v>
      </c>
      <c r="E109" s="40"/>
      <c r="F109" s="40"/>
      <c r="G109" s="40"/>
    </row>
    <row r="110" spans="1:7" ht="27.75" customHeight="1" x14ac:dyDescent="0.25">
      <c r="A110" s="18">
        <f t="shared" si="8"/>
        <v>11.049999999999999</v>
      </c>
      <c r="B110" s="20" t="s">
        <v>110</v>
      </c>
      <c r="C110" s="4">
        <v>2</v>
      </c>
      <c r="D110" s="19" t="s">
        <v>95</v>
      </c>
      <c r="E110" s="40"/>
      <c r="F110" s="40"/>
      <c r="G110" s="40"/>
    </row>
    <row r="111" spans="1:7" ht="25.5" customHeight="1" x14ac:dyDescent="0.25">
      <c r="A111" s="18">
        <f t="shared" si="8"/>
        <v>11.059999999999999</v>
      </c>
      <c r="B111" s="20" t="s">
        <v>111</v>
      </c>
      <c r="C111" s="4">
        <v>1</v>
      </c>
      <c r="D111" s="19" t="s">
        <v>95</v>
      </c>
      <c r="E111" s="40"/>
      <c r="F111" s="40"/>
      <c r="G111" s="40"/>
    </row>
    <row r="112" spans="1:7" ht="27" customHeight="1" x14ac:dyDescent="0.25">
      <c r="A112" s="18">
        <f t="shared" si="8"/>
        <v>11.069999999999999</v>
      </c>
      <c r="B112" s="20" t="s">
        <v>112</v>
      </c>
      <c r="C112" s="4">
        <v>2</v>
      </c>
      <c r="D112" s="19" t="s">
        <v>95</v>
      </c>
      <c r="E112" s="40"/>
      <c r="F112" s="40"/>
      <c r="G112" s="40"/>
    </row>
    <row r="113" spans="1:7" ht="26.25" customHeight="1" x14ac:dyDescent="0.25">
      <c r="A113" s="18">
        <f t="shared" si="8"/>
        <v>11.079999999999998</v>
      </c>
      <c r="B113" s="20" t="s">
        <v>113</v>
      </c>
      <c r="C113" s="4">
        <v>1</v>
      </c>
      <c r="D113" s="19" t="s">
        <v>95</v>
      </c>
      <c r="E113" s="40"/>
      <c r="F113" s="40"/>
      <c r="G113" s="40"/>
    </row>
    <row r="114" spans="1:7" ht="17.25" customHeight="1" x14ac:dyDescent="0.25">
      <c r="A114" s="18">
        <f t="shared" si="8"/>
        <v>11.089999999999998</v>
      </c>
      <c r="B114" s="20" t="s">
        <v>114</v>
      </c>
      <c r="C114" s="4">
        <v>1</v>
      </c>
      <c r="D114" s="35" t="s">
        <v>23</v>
      </c>
      <c r="E114" s="40"/>
      <c r="F114" s="40"/>
      <c r="G114" s="40"/>
    </row>
    <row r="115" spans="1:7" ht="15.75" x14ac:dyDescent="0.25">
      <c r="A115" s="18"/>
      <c r="B115" s="5"/>
      <c r="C115" s="50"/>
      <c r="D115" s="50"/>
      <c r="E115" s="40"/>
      <c r="F115" s="40"/>
      <c r="G115" s="40"/>
    </row>
    <row r="116" spans="1:7" x14ac:dyDescent="0.25">
      <c r="A116" s="21">
        <v>12</v>
      </c>
      <c r="B116" s="80" t="s">
        <v>115</v>
      </c>
      <c r="C116" s="52"/>
      <c r="D116" s="35"/>
      <c r="E116" s="40"/>
      <c r="F116" s="40"/>
      <c r="G116" s="40"/>
    </row>
    <row r="117" spans="1:7" ht="15.75" x14ac:dyDescent="0.25">
      <c r="A117" s="18">
        <f t="shared" ref="A117:A118" si="9">A116+0.01</f>
        <v>12.01</v>
      </c>
      <c r="B117" s="20" t="s">
        <v>116</v>
      </c>
      <c r="C117" s="4">
        <f>(1.88*0.6)*3.28*3.28</f>
        <v>12.135475199999998</v>
      </c>
      <c r="D117" s="19" t="s">
        <v>117</v>
      </c>
      <c r="E117" s="40"/>
      <c r="F117" s="40"/>
      <c r="G117" s="40"/>
    </row>
    <row r="118" spans="1:7" ht="31.5" customHeight="1" x14ac:dyDescent="0.25">
      <c r="A118" s="18">
        <f t="shared" si="9"/>
        <v>12.02</v>
      </c>
      <c r="B118" s="20" t="s">
        <v>118</v>
      </c>
      <c r="C118" s="4">
        <f>11.98+3.4</f>
        <v>15.38</v>
      </c>
      <c r="D118" s="19" t="s">
        <v>119</v>
      </c>
      <c r="E118" s="40"/>
      <c r="F118" s="40"/>
      <c r="G118" s="40"/>
    </row>
    <row r="119" spans="1:7" x14ac:dyDescent="0.25">
      <c r="A119" s="18"/>
      <c r="B119" s="7"/>
      <c r="C119" s="6"/>
      <c r="D119" s="35"/>
      <c r="E119" s="40"/>
      <c r="F119" s="40"/>
      <c r="G119" s="40"/>
    </row>
    <row r="120" spans="1:7" x14ac:dyDescent="0.25">
      <c r="A120" s="21">
        <v>13</v>
      </c>
      <c r="B120" s="80" t="s">
        <v>120</v>
      </c>
      <c r="C120" s="52"/>
      <c r="D120" s="35"/>
      <c r="E120" s="40"/>
      <c r="F120" s="40"/>
      <c r="G120" s="40"/>
    </row>
    <row r="121" spans="1:7" ht="15.75" x14ac:dyDescent="0.25">
      <c r="A121" s="18">
        <f t="shared" ref="A121:A122" si="10">A120+0.01</f>
        <v>13.01</v>
      </c>
      <c r="B121" s="20" t="s">
        <v>121</v>
      </c>
      <c r="C121" s="4">
        <f>C64</f>
        <v>986.8302000000001</v>
      </c>
      <c r="D121" s="19" t="s">
        <v>25</v>
      </c>
      <c r="E121" s="40"/>
      <c r="F121" s="40"/>
      <c r="G121" s="40"/>
    </row>
    <row r="122" spans="1:7" ht="15.75" x14ac:dyDescent="0.25">
      <c r="A122" s="18">
        <f t="shared" si="10"/>
        <v>13.02</v>
      </c>
      <c r="B122" s="20" t="s">
        <v>122</v>
      </c>
      <c r="C122" s="4">
        <f>C64</f>
        <v>986.8302000000001</v>
      </c>
      <c r="D122" s="19" t="s">
        <v>25</v>
      </c>
      <c r="E122" s="40"/>
      <c r="F122" s="40"/>
      <c r="G122" s="40"/>
    </row>
    <row r="123" spans="1:7" x14ac:dyDescent="0.25">
      <c r="A123" s="18"/>
      <c r="B123" s="7"/>
      <c r="C123" s="6"/>
      <c r="D123" s="35"/>
      <c r="E123" s="40"/>
      <c r="F123" s="40"/>
      <c r="G123" s="40"/>
    </row>
    <row r="124" spans="1:7" x14ac:dyDescent="0.25">
      <c r="A124" s="21">
        <v>14</v>
      </c>
      <c r="B124" s="80" t="s">
        <v>123</v>
      </c>
      <c r="C124" s="52"/>
      <c r="D124" s="35"/>
      <c r="E124" s="40"/>
      <c r="F124" s="40"/>
      <c r="G124" s="40"/>
    </row>
    <row r="125" spans="1:7" ht="15.75" x14ac:dyDescent="0.25">
      <c r="A125" s="18">
        <f>A124+0.01</f>
        <v>14.01</v>
      </c>
      <c r="B125" s="20" t="s">
        <v>124</v>
      </c>
      <c r="C125" s="4">
        <f>5</f>
        <v>5</v>
      </c>
      <c r="D125" s="19" t="s">
        <v>125</v>
      </c>
      <c r="E125" s="40"/>
      <c r="F125" s="40"/>
      <c r="G125" s="40"/>
    </row>
    <row r="126" spans="1:7" ht="15.75" x14ac:dyDescent="0.25">
      <c r="A126" s="18">
        <f t="shared" ref="A126" si="11">A125+0.01</f>
        <v>14.02</v>
      </c>
      <c r="B126" s="20" t="s">
        <v>126</v>
      </c>
      <c r="C126" s="4">
        <f>5</f>
        <v>5</v>
      </c>
      <c r="D126" s="19" t="s">
        <v>125</v>
      </c>
      <c r="E126" s="40"/>
      <c r="F126" s="40"/>
      <c r="G126" s="40"/>
    </row>
    <row r="127" spans="1:7" ht="15.75" x14ac:dyDescent="0.25">
      <c r="A127" s="2"/>
      <c r="B127" s="5"/>
      <c r="C127" s="50"/>
      <c r="D127" s="50"/>
      <c r="E127" s="40"/>
      <c r="F127" s="40"/>
      <c r="G127" s="40"/>
    </row>
    <row r="128" spans="1:7" ht="15.75" x14ac:dyDescent="0.25">
      <c r="A128" s="88" t="s">
        <v>346</v>
      </c>
      <c r="B128" s="79" t="s">
        <v>127</v>
      </c>
      <c r="C128" s="51"/>
      <c r="D128" s="51"/>
      <c r="E128" s="40"/>
      <c r="F128" s="40"/>
      <c r="G128" s="40"/>
    </row>
    <row r="129" spans="1:7" ht="15.75" x14ac:dyDescent="0.25">
      <c r="A129" s="21">
        <v>1</v>
      </c>
      <c r="B129" s="79" t="s">
        <v>40</v>
      </c>
      <c r="C129" s="52"/>
      <c r="D129" s="35"/>
      <c r="E129" s="40"/>
      <c r="F129" s="40"/>
      <c r="G129" s="40"/>
    </row>
    <row r="130" spans="1:7" ht="35.25" customHeight="1" x14ac:dyDescent="0.25">
      <c r="A130" s="18">
        <f t="shared" ref="A130:A140" si="12">A129+0.01</f>
        <v>1.01</v>
      </c>
      <c r="B130" s="20" t="s">
        <v>128</v>
      </c>
      <c r="C130" s="4">
        <f>+'[1]Columnas Estruc.'!$O$34</f>
        <v>3.577</v>
      </c>
      <c r="D130" s="19" t="s">
        <v>32</v>
      </c>
      <c r="E130" s="40"/>
      <c r="F130" s="40"/>
      <c r="G130" s="40"/>
    </row>
    <row r="131" spans="1:7" ht="36" customHeight="1" x14ac:dyDescent="0.25">
      <c r="A131" s="18">
        <f t="shared" si="12"/>
        <v>1.02</v>
      </c>
      <c r="B131" s="20" t="s">
        <v>129</v>
      </c>
      <c r="C131" s="4">
        <f>+'[1]Columnas Estruc.'!$O$35</f>
        <v>0.56209999999999993</v>
      </c>
      <c r="D131" s="19" t="s">
        <v>32</v>
      </c>
      <c r="E131" s="40"/>
      <c r="F131" s="40"/>
      <c r="G131" s="40"/>
    </row>
    <row r="132" spans="1:7" ht="32.25" customHeight="1" x14ac:dyDescent="0.25">
      <c r="A132" s="18">
        <f t="shared" si="12"/>
        <v>1.03</v>
      </c>
      <c r="B132" s="20" t="s">
        <v>130</v>
      </c>
      <c r="C132" s="4">
        <f>+'[1]Columnas Estruc.'!$O$36</f>
        <v>0.35769999999999996</v>
      </c>
      <c r="D132" s="19" t="s">
        <v>32</v>
      </c>
      <c r="E132" s="40"/>
      <c r="F132" s="40"/>
      <c r="G132" s="40"/>
    </row>
    <row r="133" spans="1:7" ht="32.25" customHeight="1" x14ac:dyDescent="0.25">
      <c r="A133" s="18">
        <f t="shared" si="12"/>
        <v>1.04</v>
      </c>
      <c r="B133" s="20" t="s">
        <v>131</v>
      </c>
      <c r="C133" s="4">
        <f>+'[1]Vigas Estruct.'!$J$49</f>
        <v>0.53172000000000008</v>
      </c>
      <c r="D133" s="19" t="s">
        <v>32</v>
      </c>
      <c r="E133" s="40"/>
      <c r="F133" s="40"/>
      <c r="G133" s="40"/>
    </row>
    <row r="134" spans="1:7" ht="36.75" customHeight="1" x14ac:dyDescent="0.25">
      <c r="A134" s="18">
        <f t="shared" si="12"/>
        <v>1.05</v>
      </c>
      <c r="B134" s="20" t="s">
        <v>132</v>
      </c>
      <c r="C134" s="4">
        <f>+'[1]Vigas Estruct.'!$J$51</f>
        <v>1.3129999999999999</v>
      </c>
      <c r="D134" s="19" t="s">
        <v>32</v>
      </c>
      <c r="E134" s="40"/>
      <c r="F134" s="40"/>
      <c r="G134" s="40"/>
    </row>
    <row r="135" spans="1:7" ht="39" customHeight="1" x14ac:dyDescent="0.25">
      <c r="A135" s="18">
        <f t="shared" si="12"/>
        <v>1.06</v>
      </c>
      <c r="B135" s="20" t="s">
        <v>133</v>
      </c>
      <c r="C135" s="4">
        <f>+'[1]Vigas Estruct.'!$J$52</f>
        <v>3.7128000000000001</v>
      </c>
      <c r="D135" s="19" t="s">
        <v>32</v>
      </c>
      <c r="E135" s="40"/>
      <c r="F135" s="40"/>
      <c r="G135" s="40"/>
    </row>
    <row r="136" spans="1:7" ht="34.5" customHeight="1" x14ac:dyDescent="0.25">
      <c r="A136" s="18">
        <f t="shared" si="12"/>
        <v>1.07</v>
      </c>
      <c r="B136" s="20" t="s">
        <v>134</v>
      </c>
      <c r="C136" s="4">
        <f>+'[1]Vigas Estruct.'!$J$48</f>
        <v>2.7702999999999998</v>
      </c>
      <c r="D136" s="19" t="s">
        <v>32</v>
      </c>
      <c r="E136" s="40"/>
      <c r="F136" s="40"/>
      <c r="G136" s="40"/>
    </row>
    <row r="137" spans="1:7" ht="42.75" customHeight="1" x14ac:dyDescent="0.25">
      <c r="A137" s="18">
        <f t="shared" si="12"/>
        <v>1.08</v>
      </c>
      <c r="B137" s="20" t="s">
        <v>135</v>
      </c>
      <c r="C137" s="4">
        <f>+'[1]Vigas Estruct.'!$J$50</f>
        <v>3.1278000000000001</v>
      </c>
      <c r="D137" s="19" t="s">
        <v>32</v>
      </c>
      <c r="E137" s="40"/>
      <c r="F137" s="40"/>
      <c r="G137" s="40"/>
    </row>
    <row r="138" spans="1:7" ht="40.5" customHeight="1" x14ac:dyDescent="0.25">
      <c r="A138" s="18">
        <f t="shared" si="12"/>
        <v>1.0900000000000001</v>
      </c>
      <c r="B138" s="20" t="s">
        <v>136</v>
      </c>
      <c r="C138" s="4">
        <f>+'[1]Mochetas, Cantos, Dinte Goteros'!$K$66</f>
        <v>1.3428000000000002</v>
      </c>
      <c r="D138" s="19" t="s">
        <v>32</v>
      </c>
      <c r="E138" s="40"/>
      <c r="F138" s="40"/>
      <c r="G138" s="40"/>
    </row>
    <row r="139" spans="1:7" ht="45" customHeight="1" x14ac:dyDescent="0.25">
      <c r="A139" s="18">
        <f t="shared" si="12"/>
        <v>1.1000000000000001</v>
      </c>
      <c r="B139" s="20" t="s">
        <v>137</v>
      </c>
      <c r="C139" s="4">
        <f>+'[1]Vigas de Amarre'!$I$109</f>
        <v>2.0316000000000001</v>
      </c>
      <c r="D139" s="19" t="s">
        <v>32</v>
      </c>
      <c r="E139" s="40"/>
      <c r="F139" s="40"/>
      <c r="G139" s="40"/>
    </row>
    <row r="140" spans="1:7" ht="28.5" customHeight="1" x14ac:dyDescent="0.25">
      <c r="A140" s="18">
        <f t="shared" si="12"/>
        <v>1.1100000000000001</v>
      </c>
      <c r="B140" s="20" t="s">
        <v>138</v>
      </c>
      <c r="C140" s="4">
        <f>+'[1]Losas de entrepiso y Techos'!$L$21</f>
        <v>22.7532</v>
      </c>
      <c r="D140" s="19" t="s">
        <v>32</v>
      </c>
      <c r="E140" s="40"/>
      <c r="F140" s="40"/>
      <c r="G140" s="40"/>
    </row>
    <row r="141" spans="1:7" ht="15.75" x14ac:dyDescent="0.25">
      <c r="A141" s="2"/>
      <c r="B141" s="5"/>
      <c r="C141" s="50"/>
      <c r="D141" s="50"/>
      <c r="E141" s="40"/>
      <c r="F141" s="40"/>
      <c r="G141" s="40"/>
    </row>
    <row r="142" spans="1:7" x14ac:dyDescent="0.25">
      <c r="A142" s="21">
        <v>2</v>
      </c>
      <c r="B142" s="80" t="s">
        <v>61</v>
      </c>
      <c r="C142" s="52"/>
      <c r="D142" s="35"/>
      <c r="E142" s="40"/>
      <c r="F142" s="40"/>
      <c r="G142" s="40"/>
    </row>
    <row r="143" spans="1:7" ht="15.75" x14ac:dyDescent="0.25">
      <c r="A143" s="18">
        <f>A142+0.01</f>
        <v>2.0099999999999998</v>
      </c>
      <c r="B143" s="20" t="s">
        <v>64</v>
      </c>
      <c r="C143" s="4">
        <f>+'[1]Muros Mamp.'!$J$112</f>
        <v>32.495500000000007</v>
      </c>
      <c r="D143" s="19" t="s">
        <v>25</v>
      </c>
      <c r="E143" s="40"/>
      <c r="F143" s="40"/>
      <c r="G143" s="40"/>
    </row>
    <row r="144" spans="1:7" ht="15.75" x14ac:dyDescent="0.25">
      <c r="A144" s="18">
        <f>A143+0.01</f>
        <v>2.0199999999999996</v>
      </c>
      <c r="B144" s="20" t="s">
        <v>65</v>
      </c>
      <c r="C144" s="4">
        <f>+'[1]Muros Mamp.'!$J$113</f>
        <v>187.48550000000006</v>
      </c>
      <c r="D144" s="19" t="s">
        <v>25</v>
      </c>
      <c r="E144" s="40"/>
      <c r="F144" s="40"/>
      <c r="G144" s="40"/>
    </row>
    <row r="145" spans="1:7" x14ac:dyDescent="0.25">
      <c r="A145" s="18"/>
      <c r="B145" s="7"/>
      <c r="C145" s="6"/>
      <c r="D145" s="35"/>
      <c r="E145" s="40"/>
      <c r="F145" s="40"/>
      <c r="G145" s="40"/>
    </row>
    <row r="146" spans="1:7" x14ac:dyDescent="0.25">
      <c r="A146" s="21">
        <v>3</v>
      </c>
      <c r="B146" s="80" t="s">
        <v>66</v>
      </c>
      <c r="C146" s="52"/>
      <c r="D146" s="35"/>
      <c r="E146" s="40"/>
      <c r="F146" s="40"/>
      <c r="G146" s="40"/>
    </row>
    <row r="147" spans="1:7" ht="15.75" x14ac:dyDescent="0.25">
      <c r="A147" s="18">
        <f t="shared" ref="A147:A153" si="13">A146+0.01</f>
        <v>3.01</v>
      </c>
      <c r="B147" s="20" t="s">
        <v>67</v>
      </c>
      <c r="C147" s="4">
        <f>+'[1]Pañete en Muros, Frag y Pintura'!$J$84</f>
        <v>801.90510000000017</v>
      </c>
      <c r="D147" s="19" t="s">
        <v>25</v>
      </c>
      <c r="E147" s="40"/>
      <c r="F147" s="40"/>
      <c r="G147" s="40"/>
    </row>
    <row r="148" spans="1:7" ht="15.75" x14ac:dyDescent="0.25">
      <c r="A148" s="18">
        <f t="shared" si="13"/>
        <v>3.0199999999999996</v>
      </c>
      <c r="B148" s="20" t="s">
        <v>68</v>
      </c>
      <c r="C148" s="4">
        <f>+'[1]Pañete en Muros, Frag y Pintura'!$J$82</f>
        <v>439.9620000000001</v>
      </c>
      <c r="D148" s="19" t="s">
        <v>25</v>
      </c>
      <c r="E148" s="40"/>
      <c r="F148" s="40"/>
      <c r="G148" s="40"/>
    </row>
    <row r="149" spans="1:7" ht="15.75" x14ac:dyDescent="0.25">
      <c r="A149" s="18">
        <f t="shared" si="13"/>
        <v>3.0299999999999994</v>
      </c>
      <c r="B149" s="20" t="s">
        <v>69</v>
      </c>
      <c r="C149" s="4">
        <f>+'[1]Columnas Estruc.'!$K$37</f>
        <v>47.6</v>
      </c>
      <c r="D149" s="19" t="s">
        <v>25</v>
      </c>
      <c r="E149" s="40"/>
      <c r="F149" s="40"/>
      <c r="G149" s="40"/>
    </row>
    <row r="150" spans="1:7" ht="15.75" x14ac:dyDescent="0.25">
      <c r="A150" s="18">
        <f t="shared" si="13"/>
        <v>3.0399999999999991</v>
      </c>
      <c r="B150" s="20" t="s">
        <v>70</v>
      </c>
      <c r="C150" s="4">
        <f>+'[1]Vigas Estruct.'!$E$47</f>
        <v>133.40309999999999</v>
      </c>
      <c r="D150" s="19" t="s">
        <v>32</v>
      </c>
      <c r="E150" s="40"/>
      <c r="F150" s="40"/>
      <c r="G150" s="40"/>
    </row>
    <row r="151" spans="1:7" ht="15.75" x14ac:dyDescent="0.25">
      <c r="A151" s="18">
        <f t="shared" si="13"/>
        <v>3.0499999999999989</v>
      </c>
      <c r="B151" s="20" t="s">
        <v>71</v>
      </c>
      <c r="C151" s="4">
        <f>+'[1]Losas de entrepiso y Techos'!$I$21</f>
        <v>180.94</v>
      </c>
      <c r="D151" s="19" t="s">
        <v>25</v>
      </c>
      <c r="E151" s="40"/>
      <c r="F151" s="40"/>
      <c r="G151" s="40"/>
    </row>
    <row r="152" spans="1:7" ht="15.75" x14ac:dyDescent="0.25">
      <c r="A152" s="18">
        <f t="shared" si="13"/>
        <v>3.0599999999999987</v>
      </c>
      <c r="B152" s="20" t="s">
        <v>72</v>
      </c>
      <c r="C152" s="4">
        <f>+'[1]Mochetas, Cantos, Dinte Goteros'!$C$75</f>
        <v>735.05</v>
      </c>
      <c r="D152" s="19" t="s">
        <v>28</v>
      </c>
      <c r="E152" s="40"/>
      <c r="F152" s="40"/>
      <c r="G152" s="40"/>
    </row>
    <row r="153" spans="1:7" ht="15.75" x14ac:dyDescent="0.25">
      <c r="A153" s="18">
        <f t="shared" si="13"/>
        <v>3.0699999999999985</v>
      </c>
      <c r="B153" s="20" t="s">
        <v>139</v>
      </c>
      <c r="C153" s="4">
        <f>+(14.33*3+2.07*11)+(10.88*3+2.07*8)+(1.5*3+2.68*3+0.72*9+2.07*3)</f>
        <v>140.19</v>
      </c>
      <c r="D153" s="19" t="s">
        <v>28</v>
      </c>
      <c r="E153" s="40"/>
      <c r="F153" s="40"/>
      <c r="G153" s="40"/>
    </row>
    <row r="154" spans="1:7" x14ac:dyDescent="0.25">
      <c r="A154" s="18"/>
      <c r="B154" s="7"/>
      <c r="C154" s="6"/>
      <c r="D154" s="35"/>
      <c r="E154" s="40"/>
      <c r="F154" s="40"/>
      <c r="G154" s="40"/>
    </row>
    <row r="155" spans="1:7" x14ac:dyDescent="0.25">
      <c r="A155" s="21">
        <v>4</v>
      </c>
      <c r="B155" s="80" t="s">
        <v>140</v>
      </c>
      <c r="C155" s="52"/>
      <c r="D155" s="35"/>
      <c r="E155" s="40"/>
      <c r="F155" s="40"/>
      <c r="G155" s="40"/>
    </row>
    <row r="156" spans="1:7" ht="15.75" x14ac:dyDescent="0.25">
      <c r="A156" s="18">
        <f>A155+0.01</f>
        <v>4.01</v>
      </c>
      <c r="B156" s="20" t="s">
        <v>141</v>
      </c>
      <c r="C156" s="4">
        <f>+'[1]Losas de entrepiso y Techos'!$I$29</f>
        <v>400.45</v>
      </c>
      <c r="D156" s="19" t="s">
        <v>25</v>
      </c>
      <c r="E156" s="40"/>
      <c r="F156" s="40"/>
      <c r="G156" s="40"/>
    </row>
    <row r="157" spans="1:7" ht="15.75" x14ac:dyDescent="0.25">
      <c r="A157" s="18">
        <f>A156+0.01</f>
        <v>4.0199999999999996</v>
      </c>
      <c r="B157" s="20" t="s">
        <v>142</v>
      </c>
      <c r="C157" s="4">
        <f>+'[1]Losas de entrepiso y Techos'!$I$31</f>
        <v>64.399999999999991</v>
      </c>
      <c r="D157" s="19" t="s">
        <v>28</v>
      </c>
      <c r="E157" s="40"/>
      <c r="F157" s="40"/>
      <c r="G157" s="40"/>
    </row>
    <row r="158" spans="1:7" ht="15.75" x14ac:dyDescent="0.25">
      <c r="A158" s="18">
        <f>A157+0.01</f>
        <v>4.0299999999999994</v>
      </c>
      <c r="B158" s="20" t="s">
        <v>143</v>
      </c>
      <c r="C158" s="4">
        <f>+'[1]Losas de entrepiso y Techos'!$I$30+'[1]Losas de entrepiso y Techos'!$I$16</f>
        <v>186.84</v>
      </c>
      <c r="D158" s="19" t="s">
        <v>25</v>
      </c>
      <c r="E158" s="40"/>
      <c r="F158" s="40"/>
      <c r="G158" s="40"/>
    </row>
    <row r="159" spans="1:7" x14ac:dyDescent="0.25">
      <c r="A159" s="18"/>
      <c r="B159" s="7"/>
      <c r="C159" s="6"/>
      <c r="D159" s="35"/>
      <c r="E159" s="40"/>
      <c r="F159" s="40"/>
      <c r="G159" s="40"/>
    </row>
    <row r="160" spans="1:7" x14ac:dyDescent="0.25">
      <c r="A160" s="21">
        <v>5</v>
      </c>
      <c r="B160" s="80" t="s">
        <v>75</v>
      </c>
      <c r="C160" s="52"/>
      <c r="D160" s="35"/>
      <c r="E160" s="40"/>
      <c r="F160" s="40"/>
      <c r="G160" s="40"/>
    </row>
    <row r="161" spans="1:7" ht="15.75" x14ac:dyDescent="0.25">
      <c r="A161" s="18">
        <f>A160+0.01</f>
        <v>5.01</v>
      </c>
      <c r="B161" s="36" t="s">
        <v>76</v>
      </c>
      <c r="C161" s="4">
        <f>+'[1]Pisos, Chapapotes, Plafond'!$G$29-C162</f>
        <v>193.85999999999999</v>
      </c>
      <c r="D161" s="19" t="s">
        <v>25</v>
      </c>
      <c r="E161" s="40"/>
      <c r="F161" s="40"/>
      <c r="G161" s="40"/>
    </row>
    <row r="162" spans="1:7" ht="15.75" x14ac:dyDescent="0.25">
      <c r="A162" s="18">
        <f>A161+0.01</f>
        <v>5.0199999999999996</v>
      </c>
      <c r="B162" s="36" t="s">
        <v>144</v>
      </c>
      <c r="C162" s="4">
        <f>+'[1]Pisos, Chapapotes, Plafond'!$G$28</f>
        <v>6.33</v>
      </c>
      <c r="D162" s="19" t="s">
        <v>25</v>
      </c>
      <c r="E162" s="40"/>
      <c r="F162" s="40"/>
      <c r="G162" s="40"/>
    </row>
    <row r="163" spans="1:7" ht="15.75" x14ac:dyDescent="0.25">
      <c r="A163" s="18">
        <f>A162+0.01</f>
        <v>5.0299999999999994</v>
      </c>
      <c r="B163" s="36" t="s">
        <v>80</v>
      </c>
      <c r="C163" s="4">
        <f>+[1]Zócalos!$G$19</f>
        <v>105.79</v>
      </c>
      <c r="D163" s="19" t="s">
        <v>81</v>
      </c>
      <c r="E163" s="40"/>
      <c r="F163" s="40"/>
      <c r="G163" s="40"/>
    </row>
    <row r="164" spans="1:7" x14ac:dyDescent="0.25">
      <c r="A164" s="18"/>
      <c r="B164" s="7"/>
      <c r="C164" s="6"/>
      <c r="D164" s="35"/>
      <c r="E164" s="40"/>
      <c r="F164" s="40"/>
      <c r="G164" s="40"/>
    </row>
    <row r="165" spans="1:7" x14ac:dyDescent="0.25">
      <c r="A165" s="21">
        <v>6</v>
      </c>
      <c r="B165" s="80" t="s">
        <v>85</v>
      </c>
      <c r="C165" s="52"/>
      <c r="D165" s="35"/>
      <c r="E165" s="40"/>
      <c r="F165" s="40"/>
      <c r="G165" s="40"/>
    </row>
    <row r="166" spans="1:7" ht="15.75" x14ac:dyDescent="0.25">
      <c r="A166" s="18">
        <f>A165+0.01</f>
        <v>6.01</v>
      </c>
      <c r="B166" s="36" t="s">
        <v>145</v>
      </c>
      <c r="C166" s="4">
        <f>+'[1]Revestim. Baños'!$J$20</f>
        <v>28.44</v>
      </c>
      <c r="D166" s="19" t="s">
        <v>25</v>
      </c>
      <c r="E166" s="40"/>
      <c r="F166" s="40"/>
      <c r="G166" s="40"/>
    </row>
    <row r="167" spans="1:7" ht="15.75" x14ac:dyDescent="0.25">
      <c r="A167" s="18">
        <f>A166+0.01</f>
        <v>6.02</v>
      </c>
      <c r="B167" s="36" t="s">
        <v>146</v>
      </c>
      <c r="C167" s="4">
        <f>+'[1]Revestim. Baños'!$J$28</f>
        <v>3.1739999999999999</v>
      </c>
      <c r="D167" s="19" t="s">
        <v>25</v>
      </c>
      <c r="E167" s="40"/>
      <c r="F167" s="40"/>
      <c r="G167" s="40"/>
    </row>
    <row r="168" spans="1:7" x14ac:dyDescent="0.25">
      <c r="A168" s="18"/>
      <c r="B168" s="7"/>
      <c r="C168" s="6"/>
      <c r="D168" s="35"/>
      <c r="E168" s="40"/>
      <c r="F168" s="40"/>
      <c r="G168" s="40"/>
    </row>
    <row r="169" spans="1:7" x14ac:dyDescent="0.25">
      <c r="A169" s="21">
        <v>7</v>
      </c>
      <c r="B169" s="80" t="s">
        <v>88</v>
      </c>
      <c r="C169" s="52"/>
      <c r="D169" s="35"/>
      <c r="E169" s="40"/>
      <c r="F169" s="40"/>
      <c r="G169" s="40"/>
    </row>
    <row r="170" spans="1:7" ht="15.75" x14ac:dyDescent="0.25">
      <c r="A170" s="18">
        <f>A169+0.01</f>
        <v>7.01</v>
      </c>
      <c r="B170" s="36" t="s">
        <v>89</v>
      </c>
      <c r="C170" s="4">
        <f>(4.08+2.08)*3.28</f>
        <v>20.204799999999999</v>
      </c>
      <c r="D170" s="19" t="s">
        <v>90</v>
      </c>
      <c r="E170" s="40"/>
      <c r="F170" s="40"/>
      <c r="G170" s="40"/>
    </row>
    <row r="171" spans="1:7" ht="15.75" x14ac:dyDescent="0.25">
      <c r="A171" s="18">
        <f>A170+0.01</f>
        <v>7.02</v>
      </c>
      <c r="B171" s="36" t="s">
        <v>91</v>
      </c>
      <c r="C171" s="4">
        <f>+C170+0.87*2.38</f>
        <v>22.275399999999998</v>
      </c>
      <c r="D171" s="19" t="s">
        <v>90</v>
      </c>
      <c r="E171" s="40"/>
      <c r="F171" s="40"/>
      <c r="G171" s="40"/>
    </row>
    <row r="172" spans="1:7" ht="15.75" x14ac:dyDescent="0.25">
      <c r="A172" s="2"/>
      <c r="B172" s="5"/>
      <c r="C172" s="50"/>
      <c r="D172" s="50"/>
      <c r="E172" s="40"/>
      <c r="F172" s="40"/>
      <c r="G172" s="40"/>
    </row>
    <row r="173" spans="1:7" x14ac:dyDescent="0.25">
      <c r="A173" s="21">
        <v>8</v>
      </c>
      <c r="B173" s="80" t="s">
        <v>93</v>
      </c>
      <c r="C173" s="52"/>
      <c r="D173" s="35"/>
      <c r="E173" s="40"/>
      <c r="F173" s="40"/>
      <c r="G173" s="40"/>
    </row>
    <row r="174" spans="1:7" ht="15.75" x14ac:dyDescent="0.25">
      <c r="A174" s="18">
        <f t="shared" ref="A174:A180" si="14">A173+0.01</f>
        <v>8.01</v>
      </c>
      <c r="B174" s="36" t="s">
        <v>147</v>
      </c>
      <c r="C174" s="4">
        <v>3</v>
      </c>
      <c r="D174" s="19" t="s">
        <v>95</v>
      </c>
      <c r="E174" s="40"/>
      <c r="F174" s="40"/>
      <c r="G174" s="40"/>
    </row>
    <row r="175" spans="1:7" ht="15.75" x14ac:dyDescent="0.25">
      <c r="A175" s="18">
        <f t="shared" si="14"/>
        <v>8.02</v>
      </c>
      <c r="B175" s="36" t="s">
        <v>148</v>
      </c>
      <c r="C175" s="4">
        <v>1</v>
      </c>
      <c r="D175" s="19" t="s">
        <v>95</v>
      </c>
      <c r="E175" s="40"/>
      <c r="F175" s="40"/>
      <c r="G175" s="40"/>
    </row>
    <row r="176" spans="1:7" ht="15.75" x14ac:dyDescent="0.25">
      <c r="A176" s="18">
        <f t="shared" si="14"/>
        <v>8.0299999999999994</v>
      </c>
      <c r="B176" s="36" t="s">
        <v>149</v>
      </c>
      <c r="C176" s="4">
        <v>1</v>
      </c>
      <c r="D176" s="19" t="s">
        <v>95</v>
      </c>
      <c r="E176" s="40"/>
      <c r="F176" s="40"/>
      <c r="G176" s="40"/>
    </row>
    <row r="177" spans="1:7" ht="15.75" x14ac:dyDescent="0.25">
      <c r="A177" s="18">
        <f t="shared" si="14"/>
        <v>8.0399999999999991</v>
      </c>
      <c r="B177" s="36" t="s">
        <v>150</v>
      </c>
      <c r="C177" s="4">
        <v>1</v>
      </c>
      <c r="D177" s="19" t="s">
        <v>95</v>
      </c>
      <c r="E177" s="40"/>
      <c r="F177" s="40"/>
      <c r="G177" s="40"/>
    </row>
    <row r="178" spans="1:7" ht="42.75" customHeight="1" x14ac:dyDescent="0.25">
      <c r="A178" s="18">
        <f t="shared" si="14"/>
        <v>8.0499999999999989</v>
      </c>
      <c r="B178" s="36" t="s">
        <v>151</v>
      </c>
      <c r="C178" s="4">
        <v>1</v>
      </c>
      <c r="D178" s="19" t="s">
        <v>95</v>
      </c>
      <c r="E178" s="40"/>
      <c r="F178" s="40"/>
      <c r="G178" s="40"/>
    </row>
    <row r="179" spans="1:7" ht="52.5" customHeight="1" x14ac:dyDescent="0.25">
      <c r="A179" s="18">
        <f t="shared" si="14"/>
        <v>8.0599999999999987</v>
      </c>
      <c r="B179" s="36" t="s">
        <v>152</v>
      </c>
      <c r="C179" s="4">
        <v>2</v>
      </c>
      <c r="D179" s="19" t="s">
        <v>95</v>
      </c>
      <c r="E179" s="40"/>
      <c r="F179" s="40"/>
      <c r="G179" s="40"/>
    </row>
    <row r="180" spans="1:7" ht="40.5" customHeight="1" x14ac:dyDescent="0.25">
      <c r="A180" s="18">
        <f t="shared" si="14"/>
        <v>8.0699999999999985</v>
      </c>
      <c r="B180" s="36" t="s">
        <v>351</v>
      </c>
      <c r="C180" s="4">
        <v>2</v>
      </c>
      <c r="D180" s="19" t="s">
        <v>13</v>
      </c>
      <c r="E180" s="40"/>
      <c r="F180" s="40"/>
      <c r="G180" s="40"/>
    </row>
    <row r="181" spans="1:7" x14ac:dyDescent="0.25">
      <c r="A181" s="18"/>
      <c r="B181" s="7"/>
      <c r="C181" s="6"/>
      <c r="D181" s="35"/>
      <c r="E181" s="40"/>
      <c r="F181" s="40"/>
      <c r="G181" s="40"/>
    </row>
    <row r="182" spans="1:7" x14ac:dyDescent="0.25">
      <c r="A182" s="21">
        <v>9</v>
      </c>
      <c r="B182" s="80" t="s">
        <v>105</v>
      </c>
      <c r="C182" s="52"/>
      <c r="D182" s="35"/>
      <c r="E182" s="40"/>
      <c r="F182" s="40"/>
      <c r="G182" s="40"/>
    </row>
    <row r="183" spans="1:7" ht="32.25" customHeight="1" x14ac:dyDescent="0.25">
      <c r="A183" s="18">
        <f>A182+0.01</f>
        <v>9.01</v>
      </c>
      <c r="B183" s="36" t="s">
        <v>153</v>
      </c>
      <c r="C183" s="4">
        <v>1</v>
      </c>
      <c r="D183" s="19" t="s">
        <v>95</v>
      </c>
      <c r="E183" s="40"/>
      <c r="F183" s="40"/>
      <c r="G183" s="40"/>
    </row>
    <row r="184" spans="1:7" ht="42" customHeight="1" x14ac:dyDescent="0.25">
      <c r="A184" s="18">
        <f t="shared" ref="A184:A192" si="15">A183+0.01</f>
        <v>9.02</v>
      </c>
      <c r="B184" s="36" t="s">
        <v>106</v>
      </c>
      <c r="C184" s="4">
        <v>2</v>
      </c>
      <c r="D184" s="19" t="s">
        <v>95</v>
      </c>
      <c r="E184" s="40"/>
      <c r="F184" s="40"/>
      <c r="G184" s="40"/>
    </row>
    <row r="185" spans="1:7" ht="25.5" customHeight="1" x14ac:dyDescent="0.25">
      <c r="A185" s="18">
        <f t="shared" si="15"/>
        <v>9.0299999999999994</v>
      </c>
      <c r="B185" s="36" t="s">
        <v>154</v>
      </c>
      <c r="C185" s="4">
        <v>2</v>
      </c>
      <c r="D185" s="19" t="s">
        <v>95</v>
      </c>
      <c r="E185" s="40"/>
      <c r="F185" s="40"/>
      <c r="G185" s="40"/>
    </row>
    <row r="186" spans="1:7" ht="29.25" customHeight="1" x14ac:dyDescent="0.25">
      <c r="A186" s="18">
        <f t="shared" si="15"/>
        <v>9.0399999999999991</v>
      </c>
      <c r="B186" s="36" t="s">
        <v>155</v>
      </c>
      <c r="C186" s="4">
        <v>1</v>
      </c>
      <c r="D186" s="19" t="s">
        <v>95</v>
      </c>
      <c r="E186" s="40"/>
      <c r="F186" s="40"/>
      <c r="G186" s="40"/>
    </row>
    <row r="187" spans="1:7" ht="21" customHeight="1" x14ac:dyDescent="0.25">
      <c r="A187" s="18">
        <f t="shared" si="15"/>
        <v>9.0499999999999989</v>
      </c>
      <c r="B187" s="36" t="s">
        <v>156</v>
      </c>
      <c r="C187" s="4">
        <v>2</v>
      </c>
      <c r="D187" s="19" t="s">
        <v>95</v>
      </c>
      <c r="E187" s="40"/>
      <c r="F187" s="40"/>
      <c r="G187" s="40"/>
    </row>
    <row r="188" spans="1:7" ht="17.25" customHeight="1" x14ac:dyDescent="0.25">
      <c r="A188" s="18">
        <f t="shared" si="15"/>
        <v>9.0599999999999987</v>
      </c>
      <c r="B188" s="36" t="s">
        <v>157</v>
      </c>
      <c r="C188" s="4">
        <v>1</v>
      </c>
      <c r="D188" s="19" t="s">
        <v>95</v>
      </c>
      <c r="E188" s="40"/>
      <c r="F188" s="40"/>
      <c r="G188" s="40"/>
    </row>
    <row r="189" spans="1:7" ht="42.75" customHeight="1" x14ac:dyDescent="0.25">
      <c r="A189" s="18">
        <f t="shared" si="15"/>
        <v>9.0699999999999985</v>
      </c>
      <c r="B189" s="36" t="s">
        <v>158</v>
      </c>
      <c r="C189" s="4">
        <v>1</v>
      </c>
      <c r="D189" s="19" t="s">
        <v>95</v>
      </c>
      <c r="E189" s="40"/>
      <c r="F189" s="40"/>
      <c r="G189" s="40"/>
    </row>
    <row r="190" spans="1:7" ht="36.75" customHeight="1" x14ac:dyDescent="0.25">
      <c r="A190" s="18">
        <f t="shared" si="15"/>
        <v>9.0799999999999983</v>
      </c>
      <c r="B190" s="36" t="s">
        <v>159</v>
      </c>
      <c r="C190" s="4">
        <v>1</v>
      </c>
      <c r="D190" s="19" t="s">
        <v>95</v>
      </c>
      <c r="E190" s="40"/>
      <c r="F190" s="40"/>
      <c r="G190" s="40"/>
    </row>
    <row r="191" spans="1:7" ht="23.25" customHeight="1" x14ac:dyDescent="0.25">
      <c r="A191" s="18">
        <f t="shared" si="15"/>
        <v>9.0899999999999981</v>
      </c>
      <c r="B191" s="36" t="s">
        <v>160</v>
      </c>
      <c r="C191" s="4">
        <v>1</v>
      </c>
      <c r="D191" s="19" t="s">
        <v>95</v>
      </c>
      <c r="E191" s="40"/>
      <c r="F191" s="40"/>
      <c r="G191" s="40"/>
    </row>
    <row r="192" spans="1:7" ht="24" customHeight="1" x14ac:dyDescent="0.25">
      <c r="A192" s="18">
        <f t="shared" si="15"/>
        <v>9.0999999999999979</v>
      </c>
      <c r="B192" s="36" t="s">
        <v>161</v>
      </c>
      <c r="C192" s="4">
        <v>1</v>
      </c>
      <c r="D192" s="35" t="s">
        <v>23</v>
      </c>
      <c r="E192" s="40"/>
      <c r="F192" s="40"/>
      <c r="G192" s="40"/>
    </row>
    <row r="193" spans="1:7" x14ac:dyDescent="0.25">
      <c r="A193" s="18"/>
      <c r="B193" s="7"/>
      <c r="C193" s="6"/>
      <c r="D193" s="35"/>
      <c r="E193" s="40"/>
      <c r="F193" s="40"/>
      <c r="G193" s="40"/>
    </row>
    <row r="194" spans="1:7" x14ac:dyDescent="0.25">
      <c r="A194" s="21">
        <v>10</v>
      </c>
      <c r="B194" s="80" t="s">
        <v>115</v>
      </c>
      <c r="C194" s="52"/>
      <c r="D194" s="35"/>
      <c r="E194" s="40"/>
      <c r="F194" s="40"/>
      <c r="G194" s="40"/>
    </row>
    <row r="195" spans="1:7" ht="15.75" x14ac:dyDescent="0.25">
      <c r="A195" s="18">
        <f>A194+0.01</f>
        <v>10.01</v>
      </c>
      <c r="B195" s="36" t="s">
        <v>116</v>
      </c>
      <c r="C195" s="4">
        <f>(2.38*0.6+4.08*0.6+0.6*0.07)*3.28*3.28</f>
        <v>42.151411199999991</v>
      </c>
      <c r="D195" s="19" t="s">
        <v>117</v>
      </c>
      <c r="E195" s="40"/>
      <c r="F195" s="40"/>
      <c r="G195" s="40"/>
    </row>
    <row r="196" spans="1:7" x14ac:dyDescent="0.25">
      <c r="A196" s="18"/>
      <c r="B196" s="7"/>
      <c r="C196" s="6"/>
      <c r="D196" s="35"/>
      <c r="E196" s="40"/>
      <c r="F196" s="40"/>
      <c r="G196" s="40"/>
    </row>
    <row r="197" spans="1:7" x14ac:dyDescent="0.25">
      <c r="A197" s="21">
        <v>11</v>
      </c>
      <c r="B197" s="81" t="s">
        <v>120</v>
      </c>
      <c r="C197" s="52"/>
      <c r="D197" s="35"/>
      <c r="E197" s="40"/>
      <c r="F197" s="40"/>
      <c r="G197" s="40"/>
    </row>
    <row r="198" spans="1:7" ht="15.75" x14ac:dyDescent="0.25">
      <c r="A198" s="18">
        <f>A197+0.01</f>
        <v>11.01</v>
      </c>
      <c r="B198" s="36" t="s">
        <v>121</v>
      </c>
      <c r="C198" s="4">
        <f>C147</f>
        <v>801.90510000000017</v>
      </c>
      <c r="D198" s="19" t="s">
        <v>25</v>
      </c>
      <c r="E198" s="40"/>
      <c r="F198" s="40"/>
      <c r="G198" s="40"/>
    </row>
    <row r="199" spans="1:7" ht="15.75" x14ac:dyDescent="0.25">
      <c r="A199" s="18">
        <f>A198+0.01</f>
        <v>11.02</v>
      </c>
      <c r="B199" s="36" t="s">
        <v>122</v>
      </c>
      <c r="C199" s="4">
        <f>C147</f>
        <v>801.90510000000017</v>
      </c>
      <c r="D199" s="19" t="s">
        <v>25</v>
      </c>
      <c r="E199" s="40"/>
      <c r="F199" s="40"/>
      <c r="G199" s="40"/>
    </row>
    <row r="200" spans="1:7" x14ac:dyDescent="0.25">
      <c r="A200" s="18"/>
      <c r="B200" s="7"/>
      <c r="C200" s="6"/>
      <c r="D200" s="35"/>
      <c r="E200" s="40"/>
      <c r="F200" s="40"/>
      <c r="G200" s="40"/>
    </row>
    <row r="201" spans="1:7" x14ac:dyDescent="0.25">
      <c r="A201" s="21">
        <v>12</v>
      </c>
      <c r="B201" s="81" t="s">
        <v>123</v>
      </c>
      <c r="C201" s="52"/>
      <c r="D201" s="35"/>
      <c r="E201" s="40"/>
      <c r="F201" s="40"/>
      <c r="G201" s="40"/>
    </row>
    <row r="202" spans="1:7" ht="15.75" x14ac:dyDescent="0.25">
      <c r="A202" s="18">
        <f>A201+0.01</f>
        <v>12.01</v>
      </c>
      <c r="B202" s="36" t="s">
        <v>124</v>
      </c>
      <c r="C202" s="4">
        <f>5</f>
        <v>5</v>
      </c>
      <c r="D202" s="19" t="s">
        <v>125</v>
      </c>
      <c r="E202" s="40"/>
      <c r="F202" s="40"/>
      <c r="G202" s="40"/>
    </row>
    <row r="203" spans="1:7" ht="15.75" x14ac:dyDescent="0.25">
      <c r="A203" s="18">
        <f>A202+0.01</f>
        <v>12.02</v>
      </c>
      <c r="B203" s="36" t="s">
        <v>126</v>
      </c>
      <c r="C203" s="4">
        <f>5</f>
        <v>5</v>
      </c>
      <c r="D203" s="19" t="s">
        <v>125</v>
      </c>
      <c r="E203" s="40"/>
      <c r="F203" s="40"/>
      <c r="G203" s="40"/>
    </row>
    <row r="204" spans="1:7" ht="15.75" x14ac:dyDescent="0.25">
      <c r="A204" s="2"/>
      <c r="B204" s="5"/>
      <c r="C204" s="50"/>
      <c r="D204" s="50"/>
      <c r="E204" s="40"/>
      <c r="F204" s="40"/>
      <c r="G204" s="40"/>
    </row>
    <row r="205" spans="1:7" ht="15.75" x14ac:dyDescent="0.25">
      <c r="A205" s="88" t="s">
        <v>347</v>
      </c>
      <c r="B205" s="79" t="s">
        <v>162</v>
      </c>
      <c r="C205" s="53"/>
      <c r="D205" s="53"/>
      <c r="E205" s="40"/>
      <c r="F205" s="40"/>
      <c r="G205" s="40"/>
    </row>
    <row r="206" spans="1:7" x14ac:dyDescent="0.25">
      <c r="A206" s="21">
        <v>1</v>
      </c>
      <c r="B206" s="80" t="s">
        <v>163</v>
      </c>
      <c r="C206" s="52"/>
      <c r="D206" s="35"/>
      <c r="E206" s="40"/>
      <c r="F206" s="40"/>
      <c r="G206" s="40"/>
    </row>
    <row r="207" spans="1:7" ht="15.75" x14ac:dyDescent="0.25">
      <c r="A207" s="18">
        <f>A206+0.01</f>
        <v>1.01</v>
      </c>
      <c r="B207" s="36" t="s">
        <v>164</v>
      </c>
      <c r="C207" s="4">
        <v>2</v>
      </c>
      <c r="D207" s="19" t="s">
        <v>13</v>
      </c>
      <c r="E207" s="40"/>
      <c r="F207" s="40"/>
      <c r="G207" s="40"/>
    </row>
    <row r="208" spans="1:7" ht="15.75" x14ac:dyDescent="0.25">
      <c r="A208" s="18">
        <f t="shared" ref="A208:A215" si="16">A207+0.01</f>
        <v>1.02</v>
      </c>
      <c r="B208" s="36" t="s">
        <v>165</v>
      </c>
      <c r="C208" s="4">
        <v>2</v>
      </c>
      <c r="D208" s="19" t="s">
        <v>13</v>
      </c>
      <c r="E208" s="40"/>
      <c r="F208" s="40"/>
      <c r="G208" s="40"/>
    </row>
    <row r="209" spans="1:7" ht="15.75" x14ac:dyDescent="0.25">
      <c r="A209" s="18">
        <f t="shared" si="16"/>
        <v>1.03</v>
      </c>
      <c r="B209" s="36" t="s">
        <v>166</v>
      </c>
      <c r="C209" s="4">
        <v>1</v>
      </c>
      <c r="D209" s="19" t="s">
        <v>13</v>
      </c>
      <c r="E209" s="40"/>
      <c r="F209" s="40"/>
      <c r="G209" s="40"/>
    </row>
    <row r="210" spans="1:7" ht="15.75" x14ac:dyDescent="0.25">
      <c r="A210" s="18">
        <f t="shared" si="16"/>
        <v>1.04</v>
      </c>
      <c r="B210" s="36" t="s">
        <v>167</v>
      </c>
      <c r="C210" s="4">
        <v>1</v>
      </c>
      <c r="D210" s="19" t="s">
        <v>13</v>
      </c>
      <c r="E210" s="40"/>
      <c r="F210" s="40"/>
      <c r="G210" s="40"/>
    </row>
    <row r="211" spans="1:7" ht="15.75" x14ac:dyDescent="0.25">
      <c r="A211" s="18">
        <f>A210+0.01</f>
        <v>1.05</v>
      </c>
      <c r="B211" s="36" t="s">
        <v>168</v>
      </c>
      <c r="C211" s="4">
        <v>1</v>
      </c>
      <c r="D211" s="19" t="s">
        <v>13</v>
      </c>
      <c r="E211" s="40"/>
      <c r="F211" s="40"/>
      <c r="G211" s="40"/>
    </row>
    <row r="212" spans="1:7" ht="15.75" x14ac:dyDescent="0.25">
      <c r="A212" s="18">
        <f t="shared" si="16"/>
        <v>1.06</v>
      </c>
      <c r="B212" s="36" t="s">
        <v>169</v>
      </c>
      <c r="C212" s="4">
        <v>1</v>
      </c>
      <c r="D212" s="19" t="s">
        <v>13</v>
      </c>
      <c r="E212" s="40"/>
      <c r="F212" s="40"/>
      <c r="G212" s="40"/>
    </row>
    <row r="213" spans="1:7" ht="15.75" x14ac:dyDescent="0.25">
      <c r="A213" s="18">
        <f t="shared" si="16"/>
        <v>1.07</v>
      </c>
      <c r="B213" s="36" t="s">
        <v>170</v>
      </c>
      <c r="C213" s="4">
        <v>2</v>
      </c>
      <c r="D213" s="19" t="s">
        <v>13</v>
      </c>
      <c r="E213" s="40"/>
      <c r="F213" s="40"/>
      <c r="G213" s="40"/>
    </row>
    <row r="214" spans="1:7" ht="15.75" x14ac:dyDescent="0.25">
      <c r="A214" s="18">
        <f t="shared" si="16"/>
        <v>1.08</v>
      </c>
      <c r="B214" s="36" t="s">
        <v>171</v>
      </c>
      <c r="C214" s="4">
        <v>1</v>
      </c>
      <c r="D214" s="19" t="s">
        <v>13</v>
      </c>
      <c r="E214" s="40"/>
      <c r="F214" s="40"/>
      <c r="G214" s="40"/>
    </row>
    <row r="215" spans="1:7" ht="15.75" x14ac:dyDescent="0.25">
      <c r="A215" s="18">
        <f t="shared" si="16"/>
        <v>1.0900000000000001</v>
      </c>
      <c r="B215" s="36" t="s">
        <v>172</v>
      </c>
      <c r="C215" s="4">
        <v>2</v>
      </c>
      <c r="D215" s="19" t="s">
        <v>13</v>
      </c>
      <c r="E215" s="40"/>
      <c r="F215" s="40"/>
      <c r="G215" s="40"/>
    </row>
    <row r="216" spans="1:7" x14ac:dyDescent="0.25">
      <c r="A216" s="18"/>
      <c r="B216" s="7"/>
      <c r="C216" s="6"/>
      <c r="D216" s="35"/>
      <c r="E216" s="40"/>
      <c r="F216" s="40"/>
      <c r="G216" s="40"/>
    </row>
    <row r="217" spans="1:7" x14ac:dyDescent="0.25">
      <c r="A217" s="21">
        <v>2</v>
      </c>
      <c r="B217" s="80" t="s">
        <v>173</v>
      </c>
      <c r="C217" s="52"/>
      <c r="D217" s="35"/>
      <c r="E217" s="40"/>
      <c r="F217" s="40"/>
      <c r="G217" s="40"/>
    </row>
    <row r="218" spans="1:7" ht="15.75" x14ac:dyDescent="0.25">
      <c r="A218" s="18">
        <f>A217+0.01</f>
        <v>2.0099999999999998</v>
      </c>
      <c r="B218" s="36" t="s">
        <v>164</v>
      </c>
      <c r="C218" s="4">
        <v>2</v>
      </c>
      <c r="D218" s="19" t="s">
        <v>13</v>
      </c>
      <c r="E218" s="40"/>
      <c r="F218" s="40"/>
      <c r="G218" s="40"/>
    </row>
    <row r="219" spans="1:7" ht="15.75" x14ac:dyDescent="0.25">
      <c r="A219" s="18">
        <f t="shared" ref="A219:A223" si="17">A218+0.01</f>
        <v>2.0199999999999996</v>
      </c>
      <c r="B219" s="36" t="s">
        <v>165</v>
      </c>
      <c r="C219" s="4">
        <v>2</v>
      </c>
      <c r="D219" s="19" t="s">
        <v>13</v>
      </c>
      <c r="E219" s="40"/>
      <c r="F219" s="40"/>
      <c r="G219" s="40"/>
    </row>
    <row r="220" spans="1:7" ht="15.75" x14ac:dyDescent="0.25">
      <c r="A220" s="18">
        <f t="shared" si="17"/>
        <v>2.0299999999999994</v>
      </c>
      <c r="B220" s="36" t="s">
        <v>174</v>
      </c>
      <c r="C220" s="4">
        <v>1</v>
      </c>
      <c r="D220" s="19" t="s">
        <v>13</v>
      </c>
      <c r="E220" s="40"/>
      <c r="F220" s="40"/>
      <c r="G220" s="40"/>
    </row>
    <row r="221" spans="1:7" ht="15.75" x14ac:dyDescent="0.25">
      <c r="A221" s="18">
        <f t="shared" si="17"/>
        <v>2.0399999999999991</v>
      </c>
      <c r="B221" s="36" t="s">
        <v>168</v>
      </c>
      <c r="C221" s="4">
        <v>1</v>
      </c>
      <c r="D221" s="19" t="s">
        <v>13</v>
      </c>
      <c r="E221" s="40"/>
      <c r="F221" s="40"/>
      <c r="G221" s="40"/>
    </row>
    <row r="222" spans="1:7" ht="15.75" x14ac:dyDescent="0.25">
      <c r="A222" s="18">
        <f t="shared" si="17"/>
        <v>2.0499999999999989</v>
      </c>
      <c r="B222" s="36" t="s">
        <v>169</v>
      </c>
      <c r="C222" s="4">
        <v>1</v>
      </c>
      <c r="D222" s="19" t="s">
        <v>13</v>
      </c>
      <c r="E222" s="40"/>
      <c r="F222" s="40"/>
      <c r="G222" s="40"/>
    </row>
    <row r="223" spans="1:7" ht="15.75" x14ac:dyDescent="0.25">
      <c r="A223" s="18">
        <f t="shared" si="17"/>
        <v>2.0599999999999987</v>
      </c>
      <c r="B223" s="36" t="s">
        <v>170</v>
      </c>
      <c r="C223" s="4">
        <v>2</v>
      </c>
      <c r="D223" s="19" t="s">
        <v>13</v>
      </c>
      <c r="E223" s="40"/>
      <c r="F223" s="40"/>
      <c r="G223" s="40"/>
    </row>
    <row r="224" spans="1:7" x14ac:dyDescent="0.25">
      <c r="A224" s="18"/>
      <c r="B224" s="7"/>
      <c r="C224" s="6"/>
      <c r="D224" s="35"/>
      <c r="E224" s="40"/>
      <c r="F224" s="40"/>
      <c r="G224" s="40"/>
    </row>
    <row r="225" spans="1:7" x14ac:dyDescent="0.25">
      <c r="A225" s="21">
        <v>3</v>
      </c>
      <c r="B225" s="80" t="s">
        <v>175</v>
      </c>
      <c r="C225" s="54"/>
      <c r="D225" s="35"/>
      <c r="E225" s="40"/>
      <c r="F225" s="40"/>
      <c r="G225" s="40"/>
    </row>
    <row r="226" spans="1:7" ht="15.75" x14ac:dyDescent="0.25">
      <c r="A226" s="18">
        <f>A225+0.01</f>
        <v>3.01</v>
      </c>
      <c r="B226" s="36" t="s">
        <v>176</v>
      </c>
      <c r="C226" s="4">
        <f>4+3</f>
        <v>7</v>
      </c>
      <c r="D226" s="19" t="s">
        <v>13</v>
      </c>
      <c r="E226" s="40"/>
      <c r="F226" s="40"/>
      <c r="G226" s="40"/>
    </row>
    <row r="227" spans="1:7" x14ac:dyDescent="0.25">
      <c r="A227" s="18"/>
      <c r="B227" s="7"/>
      <c r="C227" s="6"/>
      <c r="D227" s="35"/>
      <c r="E227" s="40"/>
      <c r="F227" s="40"/>
      <c r="G227" s="40"/>
    </row>
    <row r="228" spans="1:7" x14ac:dyDescent="0.25">
      <c r="A228" s="21">
        <v>4</v>
      </c>
      <c r="B228" s="80" t="s">
        <v>177</v>
      </c>
      <c r="C228" s="52"/>
      <c r="D228" s="35"/>
      <c r="E228" s="40"/>
      <c r="F228" s="40"/>
      <c r="G228" s="40"/>
    </row>
    <row r="229" spans="1:7" ht="15.75" x14ac:dyDescent="0.25">
      <c r="A229" s="18">
        <f>A228+0.01</f>
        <v>4.01</v>
      </c>
      <c r="B229" s="36" t="s">
        <v>178</v>
      </c>
      <c r="C229" s="4">
        <v>2</v>
      </c>
      <c r="D229" s="19" t="s">
        <v>13</v>
      </c>
      <c r="E229" s="40"/>
      <c r="F229" s="40"/>
      <c r="G229" s="40"/>
    </row>
    <row r="230" spans="1:7" ht="15.75" x14ac:dyDescent="0.25">
      <c r="A230" s="18">
        <f t="shared" ref="A230:A235" si="18">A229+0.01</f>
        <v>4.0199999999999996</v>
      </c>
      <c r="B230" s="36" t="s">
        <v>179</v>
      </c>
      <c r="C230" s="4">
        <v>2</v>
      </c>
      <c r="D230" s="19" t="s">
        <v>13</v>
      </c>
      <c r="E230" s="40"/>
      <c r="F230" s="40"/>
      <c r="G230" s="40"/>
    </row>
    <row r="231" spans="1:7" ht="15.75" x14ac:dyDescent="0.25">
      <c r="A231" s="18">
        <f t="shared" si="18"/>
        <v>4.0299999999999994</v>
      </c>
      <c r="B231" s="36" t="s">
        <v>180</v>
      </c>
      <c r="C231" s="4">
        <v>7</v>
      </c>
      <c r="D231" s="19" t="s">
        <v>13</v>
      </c>
      <c r="E231" s="40"/>
      <c r="F231" s="40"/>
      <c r="G231" s="40"/>
    </row>
    <row r="232" spans="1:7" ht="15.75" x14ac:dyDescent="0.25">
      <c r="A232" s="18">
        <f>A231+0.01</f>
        <v>4.0399999999999991</v>
      </c>
      <c r="B232" s="36" t="s">
        <v>181</v>
      </c>
      <c r="C232" s="4">
        <v>1</v>
      </c>
      <c r="D232" s="19" t="s">
        <v>13</v>
      </c>
      <c r="E232" s="40"/>
      <c r="F232" s="40"/>
      <c r="G232" s="40"/>
    </row>
    <row r="233" spans="1:7" ht="15.75" x14ac:dyDescent="0.25">
      <c r="A233" s="18">
        <f t="shared" si="18"/>
        <v>4.0499999999999989</v>
      </c>
      <c r="B233" s="36" t="s">
        <v>182</v>
      </c>
      <c r="C233" s="4">
        <v>3</v>
      </c>
      <c r="D233" s="19" t="s">
        <v>13</v>
      </c>
      <c r="E233" s="40"/>
      <c r="F233" s="40"/>
      <c r="G233" s="40"/>
    </row>
    <row r="234" spans="1:7" ht="15.75" x14ac:dyDescent="0.25">
      <c r="A234" s="18">
        <f>A233+0.01</f>
        <v>4.0599999999999987</v>
      </c>
      <c r="B234" s="36" t="s">
        <v>183</v>
      </c>
      <c r="C234" s="4">
        <v>2</v>
      </c>
      <c r="D234" s="19" t="s">
        <v>13</v>
      </c>
      <c r="E234" s="40"/>
      <c r="F234" s="40"/>
      <c r="G234" s="40"/>
    </row>
    <row r="235" spans="1:7" ht="15.75" x14ac:dyDescent="0.25">
      <c r="A235" s="18">
        <f t="shared" si="18"/>
        <v>4.0699999999999985</v>
      </c>
      <c r="B235" s="36" t="s">
        <v>184</v>
      </c>
      <c r="C235" s="4">
        <v>2</v>
      </c>
      <c r="D235" s="19" t="s">
        <v>13</v>
      </c>
      <c r="E235" s="40"/>
      <c r="F235" s="40"/>
      <c r="G235" s="40"/>
    </row>
    <row r="236" spans="1:7" x14ac:dyDescent="0.25">
      <c r="A236" s="18"/>
      <c r="B236" s="7"/>
      <c r="C236" s="6"/>
      <c r="D236" s="35"/>
      <c r="E236" s="40"/>
      <c r="F236" s="40"/>
      <c r="G236" s="40"/>
    </row>
    <row r="237" spans="1:7" x14ac:dyDescent="0.25">
      <c r="A237" s="21">
        <v>5</v>
      </c>
      <c r="B237" s="80" t="s">
        <v>185</v>
      </c>
      <c r="C237" s="52"/>
      <c r="D237" s="35"/>
      <c r="E237" s="40"/>
      <c r="F237" s="40"/>
      <c r="G237" s="40"/>
    </row>
    <row r="238" spans="1:7" ht="15.75" x14ac:dyDescent="0.25">
      <c r="A238" s="18">
        <f>A237+0.01</f>
        <v>5.01</v>
      </c>
      <c r="B238" s="36" t="s">
        <v>179</v>
      </c>
      <c r="C238" s="4">
        <v>2</v>
      </c>
      <c r="D238" s="19" t="s">
        <v>13</v>
      </c>
      <c r="E238" s="40"/>
      <c r="F238" s="40"/>
      <c r="G238" s="40"/>
    </row>
    <row r="239" spans="1:7" ht="15.75" x14ac:dyDescent="0.25">
      <c r="A239" s="18">
        <f t="shared" ref="A239:A241" si="19">A238+0.01</f>
        <v>5.0199999999999996</v>
      </c>
      <c r="B239" s="36" t="s">
        <v>180</v>
      </c>
      <c r="C239" s="4">
        <v>7</v>
      </c>
      <c r="D239" s="19" t="s">
        <v>13</v>
      </c>
      <c r="E239" s="40"/>
      <c r="F239" s="40"/>
      <c r="G239" s="40"/>
    </row>
    <row r="240" spans="1:7" ht="15.75" x14ac:dyDescent="0.25">
      <c r="A240" s="18">
        <f t="shared" si="19"/>
        <v>5.0299999999999994</v>
      </c>
      <c r="B240" s="36" t="s">
        <v>182</v>
      </c>
      <c r="C240" s="4">
        <v>2</v>
      </c>
      <c r="D240" s="19" t="s">
        <v>13</v>
      </c>
      <c r="E240" s="40"/>
      <c r="F240" s="40"/>
      <c r="G240" s="40"/>
    </row>
    <row r="241" spans="1:7" ht="15.75" x14ac:dyDescent="0.25">
      <c r="A241" s="18">
        <f t="shared" si="19"/>
        <v>5.0399999999999991</v>
      </c>
      <c r="B241" s="36" t="s">
        <v>186</v>
      </c>
      <c r="C241" s="4">
        <v>3</v>
      </c>
      <c r="D241" s="19" t="s">
        <v>13</v>
      </c>
      <c r="E241" s="40"/>
      <c r="F241" s="40"/>
      <c r="G241" s="40"/>
    </row>
    <row r="242" spans="1:7" ht="15.75" x14ac:dyDescent="0.25">
      <c r="A242" s="18">
        <v>5.05</v>
      </c>
      <c r="B242" s="36" t="s">
        <v>187</v>
      </c>
      <c r="C242" s="4">
        <v>2</v>
      </c>
      <c r="D242" s="19" t="s">
        <v>13</v>
      </c>
      <c r="E242" s="40"/>
      <c r="F242" s="40"/>
      <c r="G242" s="40"/>
    </row>
    <row r="243" spans="1:7" x14ac:dyDescent="0.25">
      <c r="A243" s="18"/>
      <c r="B243" s="7"/>
      <c r="C243" s="6"/>
      <c r="D243" s="35"/>
      <c r="E243" s="40"/>
      <c r="F243" s="40"/>
      <c r="G243" s="40"/>
    </row>
    <row r="244" spans="1:7" x14ac:dyDescent="0.25">
      <c r="A244" s="21">
        <v>6</v>
      </c>
      <c r="B244" s="80" t="s">
        <v>188</v>
      </c>
      <c r="C244" s="52"/>
      <c r="D244" s="35"/>
      <c r="E244" s="40"/>
      <c r="F244" s="40"/>
      <c r="G244" s="40"/>
    </row>
    <row r="245" spans="1:7" ht="15.75" x14ac:dyDescent="0.25">
      <c r="A245" s="18">
        <f>A244+0.01</f>
        <v>6.01</v>
      </c>
      <c r="B245" s="36" t="s">
        <v>189</v>
      </c>
      <c r="C245" s="4">
        <f>C213</f>
        <v>2</v>
      </c>
      <c r="D245" s="19" t="s">
        <v>13</v>
      </c>
      <c r="E245" s="40"/>
      <c r="F245" s="40"/>
      <c r="G245" s="40"/>
    </row>
    <row r="246" spans="1:7" ht="15.75" x14ac:dyDescent="0.25">
      <c r="A246" s="18">
        <f t="shared" ref="A246:A249" si="20">A245+0.01</f>
        <v>6.02</v>
      </c>
      <c r="B246" s="36" t="s">
        <v>190</v>
      </c>
      <c r="C246" s="4">
        <f>C207</f>
        <v>2</v>
      </c>
      <c r="D246" s="19" t="s">
        <v>13</v>
      </c>
      <c r="E246" s="40"/>
      <c r="F246" s="40"/>
      <c r="G246" s="40"/>
    </row>
    <row r="247" spans="1:7" ht="15.75" x14ac:dyDescent="0.25">
      <c r="A247" s="18">
        <f t="shared" si="20"/>
        <v>6.0299999999999994</v>
      </c>
      <c r="B247" s="36" t="s">
        <v>191</v>
      </c>
      <c r="C247" s="4">
        <f>C209</f>
        <v>1</v>
      </c>
      <c r="D247" s="19" t="s">
        <v>13</v>
      </c>
      <c r="E247" s="40"/>
      <c r="F247" s="40"/>
      <c r="G247" s="40"/>
    </row>
    <row r="248" spans="1:7" ht="15.75" x14ac:dyDescent="0.25">
      <c r="A248" s="18">
        <f t="shared" si="20"/>
        <v>6.0399999999999991</v>
      </c>
      <c r="B248" s="36" t="s">
        <v>192</v>
      </c>
      <c r="C248" s="4">
        <f>C211</f>
        <v>1</v>
      </c>
      <c r="D248" s="19" t="s">
        <v>13</v>
      </c>
      <c r="E248" s="40"/>
      <c r="F248" s="40"/>
      <c r="G248" s="40"/>
    </row>
    <row r="249" spans="1:7" ht="15.75" x14ac:dyDescent="0.25">
      <c r="A249" s="18">
        <f t="shared" si="20"/>
        <v>6.0499999999999989</v>
      </c>
      <c r="B249" s="36" t="s">
        <v>193</v>
      </c>
      <c r="C249" s="4">
        <f>C212</f>
        <v>1</v>
      </c>
      <c r="D249" s="19" t="s">
        <v>13</v>
      </c>
      <c r="E249" s="40"/>
      <c r="F249" s="40"/>
      <c r="G249" s="40"/>
    </row>
    <row r="250" spans="1:7" x14ac:dyDescent="0.25">
      <c r="A250" s="18"/>
      <c r="B250" s="7"/>
      <c r="C250" s="6"/>
      <c r="D250" s="35"/>
      <c r="E250" s="40"/>
      <c r="F250" s="40"/>
      <c r="G250" s="40"/>
    </row>
    <row r="251" spans="1:7" x14ac:dyDescent="0.25">
      <c r="A251" s="21">
        <v>7</v>
      </c>
      <c r="B251" s="80" t="s">
        <v>194</v>
      </c>
      <c r="C251" s="52"/>
      <c r="D251" s="35"/>
      <c r="E251" s="40"/>
      <c r="F251" s="40"/>
      <c r="G251" s="40"/>
    </row>
    <row r="252" spans="1:7" ht="15.75" x14ac:dyDescent="0.25">
      <c r="A252" s="18">
        <f>A251+0.01</f>
        <v>7.01</v>
      </c>
      <c r="B252" s="36" t="s">
        <v>189</v>
      </c>
      <c r="C252" s="4">
        <f>C223</f>
        <v>2</v>
      </c>
      <c r="D252" s="19" t="s">
        <v>13</v>
      </c>
      <c r="E252" s="40"/>
      <c r="F252" s="40"/>
      <c r="G252" s="40"/>
    </row>
    <row r="253" spans="1:7" ht="15.75" x14ac:dyDescent="0.25">
      <c r="A253" s="18">
        <f t="shared" ref="A253:A254" si="21">A252+0.01</f>
        <v>7.02</v>
      </c>
      <c r="B253" s="36" t="s">
        <v>190</v>
      </c>
      <c r="C253" s="4">
        <f>C218</f>
        <v>2</v>
      </c>
      <c r="D253" s="19" t="s">
        <v>13</v>
      </c>
      <c r="E253" s="40"/>
      <c r="F253" s="40"/>
      <c r="G253" s="40"/>
    </row>
    <row r="254" spans="1:7" ht="15.75" x14ac:dyDescent="0.25">
      <c r="A254" s="18">
        <f t="shared" si="21"/>
        <v>7.0299999999999994</v>
      </c>
      <c r="B254" s="36" t="s">
        <v>192</v>
      </c>
      <c r="C254" s="4">
        <f>C221</f>
        <v>1</v>
      </c>
      <c r="D254" s="19" t="s">
        <v>13</v>
      </c>
      <c r="E254" s="40"/>
      <c r="F254" s="40"/>
      <c r="G254" s="40"/>
    </row>
    <row r="255" spans="1:7" ht="15.75" x14ac:dyDescent="0.25">
      <c r="A255" s="18">
        <f>A254+0.01</f>
        <v>7.0399999999999991</v>
      </c>
      <c r="B255" s="36" t="s">
        <v>195</v>
      </c>
      <c r="C255" s="4">
        <f>C222</f>
        <v>1</v>
      </c>
      <c r="D255" s="19" t="s">
        <v>13</v>
      </c>
      <c r="E255" s="40"/>
      <c r="F255" s="40"/>
      <c r="G255" s="40"/>
    </row>
    <row r="256" spans="1:7" x14ac:dyDescent="0.25">
      <c r="A256" s="18"/>
      <c r="B256" s="7"/>
      <c r="C256" s="6"/>
      <c r="D256" s="35"/>
      <c r="E256" s="40"/>
      <c r="F256" s="40"/>
      <c r="G256" s="40"/>
    </row>
    <row r="257" spans="1:7" x14ac:dyDescent="0.25">
      <c r="A257" s="21">
        <v>8</v>
      </c>
      <c r="B257" s="80" t="s">
        <v>196</v>
      </c>
      <c r="C257" s="52"/>
      <c r="D257" s="35"/>
      <c r="E257" s="40"/>
      <c r="F257" s="40"/>
      <c r="G257" s="40"/>
    </row>
    <row r="258" spans="1:7" ht="22.5" customHeight="1" x14ac:dyDescent="0.25">
      <c r="A258" s="18">
        <f>A257+0.01</f>
        <v>8.01</v>
      </c>
      <c r="B258" s="7" t="s">
        <v>197</v>
      </c>
      <c r="C258" s="4">
        <f>33.12+5+6</f>
        <v>44.12</v>
      </c>
      <c r="D258" s="19" t="s">
        <v>28</v>
      </c>
      <c r="E258" s="40"/>
      <c r="F258" s="40"/>
      <c r="G258" s="40"/>
    </row>
    <row r="259" spans="1:7" x14ac:dyDescent="0.25">
      <c r="A259" s="18">
        <f>A258+0.01</f>
        <v>8.02</v>
      </c>
      <c r="B259" s="7" t="s">
        <v>198</v>
      </c>
      <c r="C259" s="4">
        <f>53.43+2.1+2.5+1.6+1.5</f>
        <v>61.13</v>
      </c>
      <c r="D259" s="19" t="s">
        <v>28</v>
      </c>
      <c r="E259" s="40"/>
      <c r="F259" s="40"/>
      <c r="G259" s="40"/>
    </row>
    <row r="260" spans="1:7" x14ac:dyDescent="0.25">
      <c r="A260" s="18">
        <f>A259+0.01</f>
        <v>8.0299999999999994</v>
      </c>
      <c r="B260" s="7" t="s">
        <v>199</v>
      </c>
      <c r="C260" s="6">
        <f>+(C259+C258)*0.4*0.3</f>
        <v>12.63</v>
      </c>
      <c r="D260" s="19" t="s">
        <v>32</v>
      </c>
      <c r="E260" s="40"/>
      <c r="F260" s="40"/>
      <c r="G260" s="40"/>
    </row>
    <row r="261" spans="1:7" x14ac:dyDescent="0.25">
      <c r="A261" s="18">
        <f>A260+0.01</f>
        <v>8.0399999999999991</v>
      </c>
      <c r="B261" s="7" t="s">
        <v>200</v>
      </c>
      <c r="C261" s="6">
        <f>+C259*0.1</f>
        <v>6.1130000000000004</v>
      </c>
      <c r="D261" s="19" t="s">
        <v>32</v>
      </c>
      <c r="E261" s="40"/>
      <c r="F261" s="40"/>
      <c r="G261" s="40"/>
    </row>
    <row r="262" spans="1:7" x14ac:dyDescent="0.25">
      <c r="A262" s="18"/>
      <c r="B262" s="7"/>
      <c r="C262" s="6"/>
      <c r="D262" s="35"/>
      <c r="E262" s="40"/>
      <c r="F262" s="40"/>
      <c r="G262" s="40"/>
    </row>
    <row r="263" spans="1:7" x14ac:dyDescent="0.25">
      <c r="A263" s="21">
        <v>9</v>
      </c>
      <c r="B263" s="80" t="s">
        <v>201</v>
      </c>
      <c r="C263" s="52"/>
      <c r="D263" s="35"/>
      <c r="E263" s="40"/>
      <c r="F263" s="40"/>
      <c r="G263" s="40"/>
    </row>
    <row r="264" spans="1:7" x14ac:dyDescent="0.25">
      <c r="A264" s="18">
        <f>A263+0.01</f>
        <v>9.01</v>
      </c>
      <c r="B264" s="7" t="s">
        <v>202</v>
      </c>
      <c r="C264" s="4">
        <v>1</v>
      </c>
      <c r="D264" s="19" t="s">
        <v>13</v>
      </c>
      <c r="E264" s="40"/>
      <c r="F264" s="40"/>
      <c r="G264" s="40"/>
    </row>
    <row r="265" spans="1:7" x14ac:dyDescent="0.25">
      <c r="A265" s="18">
        <f t="shared" ref="A265:A266" si="22">A264+0.01</f>
        <v>9.02</v>
      </c>
      <c r="B265" s="7" t="s">
        <v>203</v>
      </c>
      <c r="C265" s="4">
        <v>4</v>
      </c>
      <c r="D265" s="19" t="s">
        <v>13</v>
      </c>
      <c r="E265" s="40"/>
      <c r="F265" s="40"/>
      <c r="G265" s="40"/>
    </row>
    <row r="266" spans="1:7" x14ac:dyDescent="0.25">
      <c r="A266" s="18">
        <f t="shared" si="22"/>
        <v>9.0299999999999994</v>
      </c>
      <c r="B266" s="7" t="s">
        <v>204</v>
      </c>
      <c r="C266" s="4">
        <f>18.3+28.13+11.5+1+2.1+0.6+1.5+4.5+1.5</f>
        <v>69.13</v>
      </c>
      <c r="D266" s="19" t="s">
        <v>28</v>
      </c>
      <c r="E266" s="40"/>
      <c r="F266" s="40"/>
      <c r="G266" s="40"/>
    </row>
    <row r="267" spans="1:7" x14ac:dyDescent="0.25">
      <c r="A267" s="18">
        <f>A266+0.01</f>
        <v>9.0399999999999991</v>
      </c>
      <c r="B267" s="7" t="s">
        <v>199</v>
      </c>
      <c r="C267" s="6">
        <f>+C266*0.6*0.5</f>
        <v>20.738999999999997</v>
      </c>
      <c r="D267" s="19" t="s">
        <v>32</v>
      </c>
      <c r="E267" s="40"/>
      <c r="F267" s="40"/>
      <c r="G267" s="40"/>
    </row>
    <row r="268" spans="1:7" x14ac:dyDescent="0.25">
      <c r="A268" s="18">
        <f>A267+0.01</f>
        <v>9.0499999999999989</v>
      </c>
      <c r="B268" s="7" t="s">
        <v>200</v>
      </c>
      <c r="C268" s="6">
        <f>+C266*0.1</f>
        <v>6.9130000000000003</v>
      </c>
      <c r="D268" s="19" t="s">
        <v>32</v>
      </c>
      <c r="E268" s="40"/>
      <c r="F268" s="40"/>
      <c r="G268" s="40"/>
    </row>
    <row r="269" spans="1:7" ht="15.75" x14ac:dyDescent="0.25">
      <c r="A269" s="2"/>
      <c r="B269" s="5"/>
      <c r="C269" s="50"/>
      <c r="D269" s="50"/>
      <c r="E269" s="40"/>
      <c r="F269" s="40"/>
      <c r="G269" s="40"/>
    </row>
    <row r="270" spans="1:7" ht="15.75" x14ac:dyDescent="0.25">
      <c r="A270" s="88" t="s">
        <v>348</v>
      </c>
      <c r="B270" s="79" t="s">
        <v>205</v>
      </c>
      <c r="C270" s="53"/>
      <c r="D270" s="53"/>
      <c r="E270" s="40"/>
      <c r="F270" s="40"/>
      <c r="G270" s="40"/>
    </row>
    <row r="271" spans="1:7" x14ac:dyDescent="0.25">
      <c r="A271" s="21">
        <v>1</v>
      </c>
      <c r="B271" s="80" t="s">
        <v>206</v>
      </c>
      <c r="C271" s="52"/>
      <c r="D271" s="35"/>
      <c r="E271" s="40"/>
      <c r="F271" s="40"/>
      <c r="G271" s="40"/>
    </row>
    <row r="272" spans="1:7" x14ac:dyDescent="0.25">
      <c r="A272" s="18">
        <f>A271+0.01</f>
        <v>1.01</v>
      </c>
      <c r="B272" s="7" t="s">
        <v>207</v>
      </c>
      <c r="C272" s="4">
        <f>134.11*0.8*1.3</f>
        <v>139.47440000000003</v>
      </c>
      <c r="D272" s="19" t="s">
        <v>32</v>
      </c>
      <c r="E272" s="40"/>
      <c r="F272" s="40"/>
      <c r="G272" s="40"/>
    </row>
    <row r="273" spans="1:7" x14ac:dyDescent="0.25">
      <c r="A273" s="18">
        <f t="shared" ref="A273:A278" si="23">A272+0.01</f>
        <v>1.02</v>
      </c>
      <c r="B273" s="7" t="s">
        <v>208</v>
      </c>
      <c r="C273" s="4">
        <f>134.11*0.8*1.3</f>
        <v>139.47440000000003</v>
      </c>
      <c r="D273" s="19" t="s">
        <v>32</v>
      </c>
      <c r="E273" s="40"/>
      <c r="F273" s="40"/>
      <c r="G273" s="40"/>
    </row>
    <row r="274" spans="1:7" x14ac:dyDescent="0.25">
      <c r="A274" s="18">
        <f t="shared" si="23"/>
        <v>1.03</v>
      </c>
      <c r="B274" s="7" t="s">
        <v>209</v>
      </c>
      <c r="C274" s="4">
        <f>134.11*0.2*1.3</f>
        <v>34.868600000000008</v>
      </c>
      <c r="D274" s="19" t="s">
        <v>32</v>
      </c>
      <c r="E274" s="40"/>
      <c r="F274" s="40"/>
      <c r="G274" s="40"/>
    </row>
    <row r="275" spans="1:7" ht="22.5" customHeight="1" x14ac:dyDescent="0.25">
      <c r="A275" s="18">
        <f t="shared" si="23"/>
        <v>1.04</v>
      </c>
      <c r="B275" s="7" t="s">
        <v>210</v>
      </c>
      <c r="C275" s="4">
        <v>34.96</v>
      </c>
      <c r="D275" s="19" t="s">
        <v>25</v>
      </c>
      <c r="E275" s="40"/>
      <c r="F275" s="40"/>
      <c r="G275" s="40"/>
    </row>
    <row r="276" spans="1:7" x14ac:dyDescent="0.25">
      <c r="A276" s="18">
        <f t="shared" si="23"/>
        <v>1.05</v>
      </c>
      <c r="B276" s="7" t="s">
        <v>211</v>
      </c>
      <c r="C276" s="4">
        <v>5</v>
      </c>
      <c r="D276" s="19" t="s">
        <v>212</v>
      </c>
      <c r="E276" s="40"/>
      <c r="F276" s="40"/>
      <c r="G276" s="40"/>
    </row>
    <row r="277" spans="1:7" x14ac:dyDescent="0.25">
      <c r="A277" s="18">
        <f t="shared" si="23"/>
        <v>1.06</v>
      </c>
      <c r="B277" s="7" t="s">
        <v>213</v>
      </c>
      <c r="C277" s="4">
        <v>69.88</v>
      </c>
      <c r="D277" s="19" t="s">
        <v>25</v>
      </c>
      <c r="E277" s="40"/>
      <c r="F277" s="40"/>
      <c r="G277" s="40"/>
    </row>
    <row r="278" spans="1:7" x14ac:dyDescent="0.25">
      <c r="A278" s="18">
        <f t="shared" si="23"/>
        <v>1.07</v>
      </c>
      <c r="B278" s="7" t="s">
        <v>214</v>
      </c>
      <c r="C278" s="4">
        <v>18.47</v>
      </c>
      <c r="D278" s="19" t="s">
        <v>28</v>
      </c>
      <c r="E278" s="40"/>
      <c r="F278" s="40"/>
      <c r="G278" s="40"/>
    </row>
    <row r="279" spans="1:7" x14ac:dyDescent="0.25">
      <c r="A279" s="18"/>
      <c r="B279" s="7"/>
      <c r="C279" s="6"/>
      <c r="D279" s="35"/>
      <c r="E279" s="40"/>
      <c r="F279" s="40"/>
      <c r="G279" s="40"/>
    </row>
    <row r="280" spans="1:7" x14ac:dyDescent="0.25">
      <c r="A280" s="21">
        <v>2</v>
      </c>
      <c r="B280" s="80" t="s">
        <v>215</v>
      </c>
      <c r="C280" s="52"/>
      <c r="D280" s="35"/>
      <c r="E280" s="40"/>
      <c r="F280" s="40"/>
      <c r="G280" s="40"/>
    </row>
    <row r="281" spans="1:7" ht="28.5" customHeight="1" x14ac:dyDescent="0.25">
      <c r="A281" s="18">
        <f>+A280+0.01</f>
        <v>2.0099999999999998</v>
      </c>
      <c r="B281" s="7" t="s">
        <v>216</v>
      </c>
      <c r="C281" s="4">
        <f>5.43*4.8</f>
        <v>26.063999999999997</v>
      </c>
      <c r="D281" s="19" t="s">
        <v>25</v>
      </c>
      <c r="E281" s="40"/>
      <c r="F281" s="40"/>
      <c r="G281" s="40"/>
    </row>
    <row r="282" spans="1:7" ht="29.25" customHeight="1" x14ac:dyDescent="0.25">
      <c r="A282" s="18">
        <f t="shared" ref="A282:A291" si="24">+A281+0.01</f>
        <v>2.0199999999999996</v>
      </c>
      <c r="B282" s="7" t="s">
        <v>217</v>
      </c>
      <c r="C282" s="4">
        <f>65.24+C278*1</f>
        <v>83.71</v>
      </c>
      <c r="D282" s="19" t="s">
        <v>25</v>
      </c>
      <c r="E282" s="40"/>
      <c r="F282" s="40"/>
      <c r="G282" s="40"/>
    </row>
    <row r="283" spans="1:7" x14ac:dyDescent="0.25">
      <c r="A283" s="18">
        <f t="shared" si="24"/>
        <v>2.0299999999999994</v>
      </c>
      <c r="B283" s="7" t="s">
        <v>218</v>
      </c>
      <c r="C283" s="4">
        <v>1</v>
      </c>
      <c r="D283" s="19" t="s">
        <v>14</v>
      </c>
      <c r="E283" s="40"/>
      <c r="F283" s="40"/>
      <c r="G283" s="40"/>
    </row>
    <row r="284" spans="1:7" x14ac:dyDescent="0.25">
      <c r="A284" s="18">
        <f t="shared" si="24"/>
        <v>2.0399999999999991</v>
      </c>
      <c r="B284" s="7" t="s">
        <v>219</v>
      </c>
      <c r="C284" s="4">
        <v>1</v>
      </c>
      <c r="D284" s="19" t="s">
        <v>14</v>
      </c>
      <c r="E284" s="40"/>
      <c r="F284" s="40"/>
      <c r="G284" s="40"/>
    </row>
    <row r="285" spans="1:7" x14ac:dyDescent="0.25">
      <c r="A285" s="18">
        <f t="shared" si="24"/>
        <v>2.0499999999999989</v>
      </c>
      <c r="B285" s="7" t="s">
        <v>220</v>
      </c>
      <c r="C285" s="4">
        <v>1</v>
      </c>
      <c r="D285" s="19" t="s">
        <v>14</v>
      </c>
      <c r="E285" s="40"/>
      <c r="F285" s="40"/>
      <c r="G285" s="40"/>
    </row>
    <row r="286" spans="1:7" x14ac:dyDescent="0.25">
      <c r="A286" s="18">
        <f t="shared" si="24"/>
        <v>2.0599999999999987</v>
      </c>
      <c r="B286" s="7" t="s">
        <v>221</v>
      </c>
      <c r="C286" s="4">
        <f>6.1+1.6</f>
        <v>7.6999999999999993</v>
      </c>
      <c r="D286" s="19" t="s">
        <v>28</v>
      </c>
      <c r="E286" s="40"/>
      <c r="F286" s="40"/>
      <c r="G286" s="40"/>
    </row>
    <row r="287" spans="1:7" x14ac:dyDescent="0.25">
      <c r="A287" s="18">
        <f t="shared" si="24"/>
        <v>2.0699999999999985</v>
      </c>
      <c r="B287" s="7" t="s">
        <v>222</v>
      </c>
      <c r="C287" s="4">
        <f>87.65-18.47</f>
        <v>69.180000000000007</v>
      </c>
      <c r="D287" s="19" t="s">
        <v>28</v>
      </c>
      <c r="E287" s="40"/>
      <c r="F287" s="40"/>
      <c r="G287" s="40"/>
    </row>
    <row r="288" spans="1:7" x14ac:dyDescent="0.25">
      <c r="A288" s="18">
        <f t="shared" si="24"/>
        <v>2.0799999999999983</v>
      </c>
      <c r="B288" s="7" t="s">
        <v>211</v>
      </c>
      <c r="C288" s="4">
        <v>4</v>
      </c>
      <c r="D288" s="19" t="s">
        <v>212</v>
      </c>
      <c r="E288" s="40"/>
      <c r="F288" s="40"/>
      <c r="G288" s="40"/>
    </row>
    <row r="289" spans="1:7" x14ac:dyDescent="0.25">
      <c r="A289" s="18">
        <f t="shared" si="24"/>
        <v>2.0899999999999981</v>
      </c>
      <c r="B289" s="7" t="s">
        <v>223</v>
      </c>
      <c r="C289" s="4">
        <v>2</v>
      </c>
      <c r="D289" s="19" t="s">
        <v>212</v>
      </c>
      <c r="E289" s="40"/>
      <c r="F289" s="40"/>
      <c r="G289" s="40"/>
    </row>
    <row r="290" spans="1:7" x14ac:dyDescent="0.25">
      <c r="A290" s="18">
        <f t="shared" si="24"/>
        <v>2.0999999999999979</v>
      </c>
      <c r="B290" s="7" t="s">
        <v>224</v>
      </c>
      <c r="C290" s="4">
        <f>10.05+9.76</f>
        <v>19.810000000000002</v>
      </c>
      <c r="D290" s="19" t="s">
        <v>25</v>
      </c>
      <c r="E290" s="40"/>
      <c r="F290" s="40"/>
      <c r="G290" s="40"/>
    </row>
    <row r="291" spans="1:7" x14ac:dyDescent="0.25">
      <c r="A291" s="18">
        <f t="shared" si="24"/>
        <v>2.1099999999999977</v>
      </c>
      <c r="B291" s="7" t="s">
        <v>225</v>
      </c>
      <c r="C291" s="4">
        <f>102.4*0.1*1.2</f>
        <v>12.288000000000002</v>
      </c>
      <c r="D291" s="19" t="s">
        <v>32</v>
      </c>
      <c r="E291" s="40"/>
      <c r="F291" s="40"/>
      <c r="G291" s="40"/>
    </row>
    <row r="292" spans="1:7" ht="15.75" x14ac:dyDescent="0.25">
      <c r="A292" s="2"/>
      <c r="B292" s="5"/>
      <c r="C292" s="50"/>
      <c r="D292" s="50"/>
      <c r="E292" s="40"/>
      <c r="F292" s="40"/>
      <c r="G292" s="40"/>
    </row>
    <row r="293" spans="1:7" ht="15.75" x14ac:dyDescent="0.25">
      <c r="A293" s="8">
        <v>3</v>
      </c>
      <c r="B293" s="79" t="s">
        <v>226</v>
      </c>
      <c r="C293" s="45"/>
      <c r="D293" s="65"/>
      <c r="E293" s="40"/>
      <c r="F293" s="40"/>
      <c r="G293" s="40"/>
    </row>
    <row r="294" spans="1:7" ht="48.75" customHeight="1" x14ac:dyDescent="0.25">
      <c r="A294" s="18">
        <f>A293+0.01</f>
        <v>3.01</v>
      </c>
      <c r="B294" s="7" t="s">
        <v>227</v>
      </c>
      <c r="C294" s="55">
        <v>390.38</v>
      </c>
      <c r="D294" s="66" t="s">
        <v>228</v>
      </c>
      <c r="E294" s="40"/>
      <c r="F294" s="40"/>
      <c r="G294" s="40"/>
    </row>
    <row r="295" spans="1:7" ht="27" x14ac:dyDescent="0.25">
      <c r="A295" s="18">
        <f t="shared" ref="A295" si="25">+A294+0.01</f>
        <v>3.0199999999999996</v>
      </c>
      <c r="B295" s="7" t="s">
        <v>229</v>
      </c>
      <c r="C295" s="55">
        <v>1</v>
      </c>
      <c r="D295" s="66" t="s">
        <v>13</v>
      </c>
      <c r="E295" s="40"/>
      <c r="F295" s="40"/>
      <c r="G295" s="40"/>
    </row>
    <row r="296" spans="1:7" ht="15.75" x14ac:dyDescent="0.25">
      <c r="A296" s="2"/>
      <c r="B296" s="5"/>
      <c r="C296" s="56"/>
      <c r="D296" s="50"/>
      <c r="E296" s="40"/>
      <c r="F296" s="40"/>
      <c r="G296" s="40"/>
    </row>
    <row r="297" spans="1:7" ht="15.75" x14ac:dyDescent="0.25">
      <c r="A297" s="88" t="s">
        <v>349</v>
      </c>
      <c r="B297" s="79" t="s">
        <v>230</v>
      </c>
      <c r="C297" s="50"/>
      <c r="D297" s="50"/>
      <c r="E297" s="40"/>
      <c r="F297" s="40"/>
      <c r="G297" s="40"/>
    </row>
    <row r="298" spans="1:7" x14ac:dyDescent="0.25">
      <c r="A298" s="21">
        <v>1</v>
      </c>
      <c r="B298" s="80" t="s">
        <v>231</v>
      </c>
      <c r="C298" s="4"/>
      <c r="D298" s="19"/>
      <c r="E298" s="40"/>
      <c r="F298" s="40"/>
      <c r="G298" s="40"/>
    </row>
    <row r="299" spans="1:7" ht="40.5" customHeight="1" x14ac:dyDescent="0.25">
      <c r="A299" s="18">
        <f>A298+0.01</f>
        <v>1.01</v>
      </c>
      <c r="B299" s="7" t="s">
        <v>232</v>
      </c>
      <c r="C299" s="4">
        <v>25</v>
      </c>
      <c r="D299" s="19" t="s">
        <v>13</v>
      </c>
      <c r="E299" s="40"/>
      <c r="F299" s="40"/>
      <c r="G299" s="40"/>
    </row>
    <row r="300" spans="1:7" ht="25.5" customHeight="1" x14ac:dyDescent="0.25">
      <c r="A300" s="18">
        <f t="shared" ref="A300:A317" si="26">A299+0.01</f>
        <v>1.02</v>
      </c>
      <c r="B300" s="7" t="s">
        <v>233</v>
      </c>
      <c r="C300" s="4">
        <v>8</v>
      </c>
      <c r="D300" s="19" t="s">
        <v>13</v>
      </c>
      <c r="E300" s="40"/>
      <c r="F300" s="40"/>
      <c r="G300" s="40"/>
    </row>
    <row r="301" spans="1:7" ht="54" customHeight="1" x14ac:dyDescent="0.25">
      <c r="A301" s="18">
        <f t="shared" si="26"/>
        <v>1.03</v>
      </c>
      <c r="B301" s="7" t="s">
        <v>234</v>
      </c>
      <c r="C301" s="4">
        <v>17</v>
      </c>
      <c r="D301" s="19" t="s">
        <v>13</v>
      </c>
      <c r="E301" s="40"/>
      <c r="F301" s="40"/>
      <c r="G301" s="40"/>
    </row>
    <row r="302" spans="1:7" ht="37.5" customHeight="1" x14ac:dyDescent="0.25">
      <c r="A302" s="18">
        <f t="shared" si="26"/>
        <v>1.04</v>
      </c>
      <c r="B302" s="7" t="s">
        <v>235</v>
      </c>
      <c r="C302" s="4">
        <v>8</v>
      </c>
      <c r="D302" s="19" t="s">
        <v>13</v>
      </c>
      <c r="E302" s="40"/>
      <c r="F302" s="40"/>
      <c r="G302" s="40"/>
    </row>
    <row r="303" spans="1:7" ht="33.75" customHeight="1" x14ac:dyDescent="0.25">
      <c r="A303" s="18">
        <f t="shared" si="26"/>
        <v>1.05</v>
      </c>
      <c r="B303" s="7" t="s">
        <v>236</v>
      </c>
      <c r="C303" s="4">
        <v>9</v>
      </c>
      <c r="D303" s="19" t="s">
        <v>13</v>
      </c>
      <c r="E303" s="40"/>
      <c r="F303" s="40"/>
      <c r="G303" s="40"/>
    </row>
    <row r="304" spans="1:7" ht="31.5" customHeight="1" x14ac:dyDescent="0.25">
      <c r="A304" s="18">
        <f t="shared" si="26"/>
        <v>1.06</v>
      </c>
      <c r="B304" s="7" t="s">
        <v>237</v>
      </c>
      <c r="C304" s="4">
        <v>3</v>
      </c>
      <c r="D304" s="19" t="s">
        <v>13</v>
      </c>
      <c r="E304" s="40"/>
      <c r="F304" s="40"/>
      <c r="G304" s="40"/>
    </row>
    <row r="305" spans="1:7" ht="35.25" customHeight="1" x14ac:dyDescent="0.25">
      <c r="A305" s="18">
        <f t="shared" si="26"/>
        <v>1.07</v>
      </c>
      <c r="B305" s="7" t="s">
        <v>238</v>
      </c>
      <c r="C305" s="4">
        <v>13</v>
      </c>
      <c r="D305" s="19" t="s">
        <v>13</v>
      </c>
      <c r="E305" s="40"/>
      <c r="F305" s="40"/>
      <c r="G305" s="40"/>
    </row>
    <row r="306" spans="1:7" ht="27" customHeight="1" x14ac:dyDescent="0.25">
      <c r="A306" s="18">
        <f t="shared" si="26"/>
        <v>1.08</v>
      </c>
      <c r="B306" s="7" t="s">
        <v>239</v>
      </c>
      <c r="C306" s="4">
        <v>2</v>
      </c>
      <c r="D306" s="19" t="s">
        <v>13</v>
      </c>
      <c r="E306" s="40"/>
      <c r="F306" s="40"/>
      <c r="G306" s="40"/>
    </row>
    <row r="307" spans="1:7" ht="19.5" customHeight="1" x14ac:dyDescent="0.25">
      <c r="A307" s="18">
        <f t="shared" si="26"/>
        <v>1.0900000000000001</v>
      </c>
      <c r="B307" s="7" t="s">
        <v>240</v>
      </c>
      <c r="C307" s="4">
        <v>1</v>
      </c>
      <c r="D307" s="19" t="s">
        <v>13</v>
      </c>
      <c r="E307" s="40"/>
      <c r="F307" s="40"/>
      <c r="G307" s="40"/>
    </row>
    <row r="308" spans="1:7" ht="18" customHeight="1" x14ac:dyDescent="0.25">
      <c r="A308" s="18">
        <f t="shared" si="26"/>
        <v>1.1000000000000001</v>
      </c>
      <c r="B308" s="7" t="s">
        <v>241</v>
      </c>
      <c r="C308" s="4">
        <v>1</v>
      </c>
      <c r="D308" s="19" t="s">
        <v>13</v>
      </c>
      <c r="E308" s="40"/>
      <c r="F308" s="40"/>
      <c r="G308" s="40"/>
    </row>
    <row r="309" spans="1:7" ht="18.75" customHeight="1" x14ac:dyDescent="0.25">
      <c r="A309" s="18">
        <f t="shared" si="26"/>
        <v>1.1100000000000001</v>
      </c>
      <c r="B309" s="7" t="s">
        <v>242</v>
      </c>
      <c r="C309" s="4">
        <v>2</v>
      </c>
      <c r="D309" s="19" t="s">
        <v>13</v>
      </c>
      <c r="E309" s="40"/>
      <c r="F309" s="40"/>
      <c r="G309" s="40"/>
    </row>
    <row r="310" spans="1:7" ht="23.25" customHeight="1" x14ac:dyDescent="0.25">
      <c r="A310" s="18">
        <f t="shared" si="26"/>
        <v>1.1200000000000001</v>
      </c>
      <c r="B310" s="7" t="s">
        <v>243</v>
      </c>
      <c r="C310" s="4">
        <v>2</v>
      </c>
      <c r="D310" s="19" t="s">
        <v>13</v>
      </c>
      <c r="E310" s="40"/>
      <c r="F310" s="40"/>
      <c r="G310" s="40"/>
    </row>
    <row r="311" spans="1:7" ht="25.5" customHeight="1" x14ac:dyDescent="0.25">
      <c r="A311" s="18">
        <f t="shared" si="26"/>
        <v>1.1300000000000001</v>
      </c>
      <c r="B311" s="7" t="s">
        <v>244</v>
      </c>
      <c r="C311" s="4">
        <v>2</v>
      </c>
      <c r="D311" s="19" t="s">
        <v>13</v>
      </c>
      <c r="E311" s="40"/>
      <c r="F311" s="40"/>
      <c r="G311" s="40"/>
    </row>
    <row r="312" spans="1:7" ht="24.75" customHeight="1" x14ac:dyDescent="0.25">
      <c r="A312" s="18">
        <f t="shared" si="26"/>
        <v>1.1400000000000001</v>
      </c>
      <c r="B312" s="7" t="s">
        <v>245</v>
      </c>
      <c r="C312" s="4">
        <v>1</v>
      </c>
      <c r="D312" s="19" t="s">
        <v>13</v>
      </c>
      <c r="E312" s="40"/>
      <c r="F312" s="40"/>
      <c r="G312" s="40"/>
    </row>
    <row r="313" spans="1:7" ht="27" customHeight="1" x14ac:dyDescent="0.25">
      <c r="A313" s="18">
        <f t="shared" si="26"/>
        <v>1.1500000000000001</v>
      </c>
      <c r="B313" s="7" t="s">
        <v>246</v>
      </c>
      <c r="C313" s="4">
        <v>1</v>
      </c>
      <c r="D313" s="19" t="s">
        <v>13</v>
      </c>
      <c r="E313" s="40"/>
      <c r="F313" s="40"/>
      <c r="G313" s="40"/>
    </row>
    <row r="314" spans="1:7" ht="15.75" customHeight="1" x14ac:dyDescent="0.25">
      <c r="A314" s="18">
        <f t="shared" si="26"/>
        <v>1.1600000000000001</v>
      </c>
      <c r="B314" s="7" t="s">
        <v>247</v>
      </c>
      <c r="C314" s="4">
        <v>1</v>
      </c>
      <c r="D314" s="19" t="s">
        <v>13</v>
      </c>
      <c r="E314" s="40"/>
      <c r="F314" s="40"/>
      <c r="G314" s="40"/>
    </row>
    <row r="315" spans="1:7" ht="15" customHeight="1" x14ac:dyDescent="0.25">
      <c r="A315" s="18">
        <f t="shared" si="26"/>
        <v>1.1700000000000002</v>
      </c>
      <c r="B315" s="7" t="s">
        <v>248</v>
      </c>
      <c r="C315" s="4">
        <v>2</v>
      </c>
      <c r="D315" s="19" t="s">
        <v>13</v>
      </c>
      <c r="E315" s="40"/>
      <c r="F315" s="40"/>
      <c r="G315" s="40"/>
    </row>
    <row r="316" spans="1:7" ht="21" customHeight="1" x14ac:dyDescent="0.25">
      <c r="A316" s="18">
        <f t="shared" si="26"/>
        <v>1.1800000000000002</v>
      </c>
      <c r="B316" s="7" t="s">
        <v>249</v>
      </c>
      <c r="C316" s="4">
        <v>2</v>
      </c>
      <c r="D316" s="19" t="s">
        <v>13</v>
      </c>
      <c r="E316" s="40"/>
      <c r="F316" s="40"/>
      <c r="G316" s="40"/>
    </row>
    <row r="317" spans="1:7" ht="25.5" customHeight="1" x14ac:dyDescent="0.25">
      <c r="A317" s="18">
        <f t="shared" si="26"/>
        <v>1.1900000000000002</v>
      </c>
      <c r="B317" s="7" t="s">
        <v>250</v>
      </c>
      <c r="C317" s="4">
        <v>1</v>
      </c>
      <c r="D317" s="19" t="s">
        <v>13</v>
      </c>
      <c r="E317" s="40"/>
      <c r="F317" s="40"/>
      <c r="G317" s="40"/>
    </row>
    <row r="318" spans="1:7" ht="16.5" customHeight="1" x14ac:dyDescent="0.25">
      <c r="A318" s="18"/>
      <c r="B318" s="7" t="s">
        <v>251</v>
      </c>
      <c r="C318" s="4"/>
      <c r="D318" s="19"/>
      <c r="E318" s="40"/>
      <c r="F318" s="40"/>
      <c r="G318" s="40"/>
    </row>
    <row r="319" spans="1:7" ht="15.75" customHeight="1" x14ac:dyDescent="0.25">
      <c r="A319" s="18"/>
      <c r="B319" s="7" t="s">
        <v>252</v>
      </c>
      <c r="E319" s="40"/>
      <c r="F319" s="40"/>
      <c r="G319" s="40"/>
    </row>
    <row r="320" spans="1:7" ht="21.75" customHeight="1" x14ac:dyDescent="0.25">
      <c r="A320" s="18">
        <f>A317+0.01</f>
        <v>1.2000000000000002</v>
      </c>
      <c r="B320" s="7" t="s">
        <v>253</v>
      </c>
      <c r="C320" s="4">
        <v>1</v>
      </c>
      <c r="D320" s="19" t="s">
        <v>13</v>
      </c>
      <c r="E320" s="40"/>
      <c r="F320" s="40"/>
      <c r="G320" s="40"/>
    </row>
    <row r="321" spans="1:7" ht="17.25" customHeight="1" x14ac:dyDescent="0.25">
      <c r="A321" s="18"/>
      <c r="B321" s="7" t="s">
        <v>254</v>
      </c>
      <c r="C321" s="4"/>
      <c r="D321" s="19"/>
      <c r="E321" s="40"/>
      <c r="F321" s="40"/>
      <c r="G321" s="40"/>
    </row>
    <row r="322" spans="1:7" ht="12.75" customHeight="1" x14ac:dyDescent="0.25">
      <c r="A322" s="18"/>
      <c r="B322" s="7" t="s">
        <v>255</v>
      </c>
      <c r="C322" s="4"/>
      <c r="D322" s="19"/>
      <c r="E322" s="40"/>
      <c r="F322" s="40"/>
      <c r="G322" s="40"/>
    </row>
    <row r="323" spans="1:7" ht="16.5" customHeight="1" x14ac:dyDescent="0.25">
      <c r="A323" s="18"/>
      <c r="B323" s="7" t="s">
        <v>256</v>
      </c>
      <c r="C323" s="4"/>
      <c r="D323" s="19"/>
      <c r="E323" s="40"/>
      <c r="F323" s="40"/>
      <c r="G323" s="40"/>
    </row>
    <row r="324" spans="1:7" ht="12.75" customHeight="1" x14ac:dyDescent="0.25">
      <c r="A324" s="18"/>
      <c r="B324" s="7" t="s">
        <v>257</v>
      </c>
      <c r="E324" s="40"/>
      <c r="F324" s="40"/>
      <c r="G324" s="40"/>
    </row>
    <row r="325" spans="1:7" ht="19.5" customHeight="1" x14ac:dyDescent="0.25">
      <c r="A325" s="18">
        <f>A320+0.01</f>
        <v>1.2100000000000002</v>
      </c>
      <c r="B325" s="7" t="s">
        <v>258</v>
      </c>
      <c r="C325" s="4"/>
      <c r="D325" s="19"/>
      <c r="E325" s="40"/>
      <c r="F325" s="40"/>
      <c r="G325" s="40"/>
    </row>
    <row r="326" spans="1:7" ht="14.25" customHeight="1" x14ac:dyDescent="0.25">
      <c r="A326" s="18"/>
      <c r="B326" s="7" t="s">
        <v>259</v>
      </c>
      <c r="C326" s="4">
        <v>1</v>
      </c>
      <c r="D326" s="19" t="s">
        <v>13</v>
      </c>
      <c r="E326" s="40"/>
      <c r="F326" s="40"/>
      <c r="G326" s="40"/>
    </row>
    <row r="327" spans="1:7" ht="15.75" customHeight="1" x14ac:dyDescent="0.25">
      <c r="A327" s="18"/>
      <c r="B327" s="7" t="s">
        <v>260</v>
      </c>
      <c r="C327" s="4">
        <v>1</v>
      </c>
      <c r="D327" s="19" t="s">
        <v>13</v>
      </c>
      <c r="E327" s="40"/>
      <c r="F327" s="40"/>
      <c r="G327" s="40"/>
    </row>
    <row r="328" spans="1:7" ht="15" customHeight="1" x14ac:dyDescent="0.25">
      <c r="A328" s="18"/>
      <c r="B328" s="7" t="s">
        <v>261</v>
      </c>
      <c r="C328" s="4">
        <v>2</v>
      </c>
      <c r="D328" s="19" t="s">
        <v>13</v>
      </c>
      <c r="E328" s="40"/>
      <c r="F328" s="40"/>
      <c r="G328" s="40"/>
    </row>
    <row r="329" spans="1:7" ht="27" customHeight="1" x14ac:dyDescent="0.25">
      <c r="A329" s="18"/>
      <c r="B329" s="7" t="s">
        <v>262</v>
      </c>
      <c r="C329" s="4">
        <v>2</v>
      </c>
      <c r="D329" s="19" t="s">
        <v>13</v>
      </c>
      <c r="E329" s="40"/>
      <c r="F329" s="40"/>
      <c r="G329" s="40"/>
    </row>
    <row r="330" spans="1:7" ht="19.5" customHeight="1" x14ac:dyDescent="0.25">
      <c r="A330" s="18"/>
      <c r="B330" s="7" t="s">
        <v>263</v>
      </c>
      <c r="C330" s="4">
        <v>2</v>
      </c>
      <c r="D330" s="19" t="s">
        <v>13</v>
      </c>
      <c r="E330" s="40"/>
      <c r="F330" s="40"/>
      <c r="G330" s="40"/>
    </row>
    <row r="331" spans="1:7" ht="21" customHeight="1" x14ac:dyDescent="0.25">
      <c r="A331" s="18"/>
      <c r="B331" s="7" t="s">
        <v>264</v>
      </c>
      <c r="C331" s="4">
        <v>60</v>
      </c>
      <c r="D331" s="19" t="s">
        <v>265</v>
      </c>
      <c r="E331" s="40"/>
      <c r="F331" s="40"/>
      <c r="G331" s="40"/>
    </row>
    <row r="332" spans="1:7" ht="17.25" customHeight="1" x14ac:dyDescent="0.25">
      <c r="A332" s="18"/>
      <c r="B332" s="7" t="s">
        <v>264</v>
      </c>
      <c r="C332" s="4">
        <v>30</v>
      </c>
      <c r="D332" s="19" t="s">
        <v>265</v>
      </c>
      <c r="E332" s="40"/>
      <c r="F332" s="40"/>
      <c r="G332" s="40"/>
    </row>
    <row r="333" spans="1:7" ht="14.25" customHeight="1" x14ac:dyDescent="0.25">
      <c r="A333" s="18"/>
      <c r="B333" s="7" t="s">
        <v>266</v>
      </c>
      <c r="C333" s="4">
        <v>30</v>
      </c>
      <c r="D333" s="19" t="s">
        <v>265</v>
      </c>
      <c r="E333" s="40"/>
      <c r="F333" s="40"/>
      <c r="G333" s="40"/>
    </row>
    <row r="334" spans="1:7" ht="18" customHeight="1" x14ac:dyDescent="0.25">
      <c r="A334" s="18"/>
      <c r="B334" s="7" t="s">
        <v>267</v>
      </c>
      <c r="C334" s="4">
        <v>30</v>
      </c>
      <c r="D334" s="19" t="s">
        <v>265</v>
      </c>
      <c r="E334" s="40"/>
      <c r="F334" s="40"/>
      <c r="G334" s="40"/>
    </row>
    <row r="335" spans="1:7" ht="18" customHeight="1" x14ac:dyDescent="0.25">
      <c r="A335" s="18"/>
      <c r="B335" s="7" t="s">
        <v>268</v>
      </c>
      <c r="C335" s="4">
        <v>1</v>
      </c>
      <c r="D335" s="19" t="s">
        <v>269</v>
      </c>
      <c r="E335" s="40"/>
      <c r="F335" s="40"/>
      <c r="G335" s="40"/>
    </row>
    <row r="336" spans="1:7" ht="18" customHeight="1" x14ac:dyDescent="0.25">
      <c r="A336" s="18">
        <f>A325+0.01</f>
        <v>1.2200000000000002</v>
      </c>
      <c r="B336" s="7" t="s">
        <v>270</v>
      </c>
      <c r="C336" s="4"/>
      <c r="D336" s="19"/>
      <c r="E336" s="40"/>
      <c r="F336" s="40"/>
      <c r="G336" s="40"/>
    </row>
    <row r="337" spans="1:7" ht="15.75" customHeight="1" x14ac:dyDescent="0.25">
      <c r="A337" s="18"/>
      <c r="B337" s="7" t="s">
        <v>271</v>
      </c>
      <c r="C337" s="4">
        <v>1</v>
      </c>
      <c r="D337" s="19" t="s">
        <v>13</v>
      </c>
      <c r="E337" s="40"/>
      <c r="F337" s="40"/>
      <c r="G337" s="40"/>
    </row>
    <row r="338" spans="1:7" ht="15.75" customHeight="1" x14ac:dyDescent="0.25">
      <c r="A338" s="18"/>
      <c r="B338" s="7" t="s">
        <v>272</v>
      </c>
      <c r="C338" s="4">
        <v>1</v>
      </c>
      <c r="D338" s="19" t="s">
        <v>13</v>
      </c>
      <c r="E338" s="40"/>
      <c r="F338" s="40"/>
      <c r="G338" s="40"/>
    </row>
    <row r="339" spans="1:7" ht="13.5" customHeight="1" x14ac:dyDescent="0.25">
      <c r="A339" s="18"/>
      <c r="B339" s="7" t="s">
        <v>273</v>
      </c>
      <c r="C339" s="4">
        <v>2</v>
      </c>
      <c r="D339" s="19" t="s">
        <v>13</v>
      </c>
      <c r="E339" s="40"/>
      <c r="F339" s="40"/>
      <c r="G339" s="40"/>
    </row>
    <row r="340" spans="1:7" ht="15.75" customHeight="1" x14ac:dyDescent="0.25">
      <c r="A340" s="18"/>
      <c r="B340" s="7" t="s">
        <v>274</v>
      </c>
      <c r="C340" s="4">
        <v>2</v>
      </c>
      <c r="D340" s="19" t="s">
        <v>13</v>
      </c>
      <c r="E340" s="40"/>
      <c r="F340" s="40"/>
      <c r="G340" s="40"/>
    </row>
    <row r="341" spans="1:7" ht="16.5" customHeight="1" x14ac:dyDescent="0.25">
      <c r="A341" s="18"/>
      <c r="B341" s="7" t="s">
        <v>275</v>
      </c>
      <c r="C341" s="4">
        <v>2</v>
      </c>
      <c r="D341" s="19" t="s">
        <v>13</v>
      </c>
      <c r="E341" s="40"/>
      <c r="F341" s="40"/>
      <c r="G341" s="40"/>
    </row>
    <row r="342" spans="1:7" ht="21.75" customHeight="1" x14ac:dyDescent="0.25">
      <c r="A342" s="18"/>
      <c r="B342" s="7" t="s">
        <v>276</v>
      </c>
      <c r="C342" s="4">
        <v>90</v>
      </c>
      <c r="D342" s="19" t="s">
        <v>265</v>
      </c>
      <c r="E342" s="40"/>
      <c r="F342" s="40"/>
      <c r="G342" s="40"/>
    </row>
    <row r="343" spans="1:7" ht="15.75" customHeight="1" x14ac:dyDescent="0.25">
      <c r="A343" s="18"/>
      <c r="B343" s="7" t="s">
        <v>276</v>
      </c>
      <c r="C343" s="4">
        <v>30</v>
      </c>
      <c r="D343" s="19" t="s">
        <v>265</v>
      </c>
      <c r="E343" s="40"/>
      <c r="F343" s="40"/>
      <c r="G343" s="40"/>
    </row>
    <row r="344" spans="1:7" ht="15" customHeight="1" x14ac:dyDescent="0.25">
      <c r="A344" s="18"/>
      <c r="B344" s="7" t="s">
        <v>277</v>
      </c>
      <c r="C344" s="4">
        <v>30</v>
      </c>
      <c r="D344" s="19" t="s">
        <v>265</v>
      </c>
      <c r="E344" s="40"/>
      <c r="F344" s="40"/>
      <c r="G344" s="40"/>
    </row>
    <row r="345" spans="1:7" ht="21.75" customHeight="1" x14ac:dyDescent="0.25">
      <c r="A345" s="18"/>
      <c r="B345" s="7" t="s">
        <v>267</v>
      </c>
      <c r="C345" s="4">
        <v>30</v>
      </c>
      <c r="D345" s="19" t="s">
        <v>265</v>
      </c>
      <c r="E345" s="40"/>
      <c r="F345" s="40"/>
      <c r="G345" s="40"/>
    </row>
    <row r="346" spans="1:7" ht="22.5" customHeight="1" x14ac:dyDescent="0.25">
      <c r="A346" s="18"/>
      <c r="B346" s="7" t="s">
        <v>268</v>
      </c>
      <c r="C346" s="4">
        <v>1</v>
      </c>
      <c r="D346" s="19" t="s">
        <v>269</v>
      </c>
      <c r="E346" s="40"/>
      <c r="F346" s="40"/>
      <c r="G346" s="40"/>
    </row>
    <row r="347" spans="1:7" ht="18.75" customHeight="1" x14ac:dyDescent="0.25">
      <c r="A347" s="18">
        <f>A336+0.01</f>
        <v>1.2300000000000002</v>
      </c>
      <c r="B347" s="7" t="s">
        <v>352</v>
      </c>
      <c r="C347" s="4">
        <v>1</v>
      </c>
      <c r="D347" s="19" t="s">
        <v>269</v>
      </c>
      <c r="E347" s="40"/>
      <c r="F347" s="40"/>
      <c r="G347" s="40"/>
    </row>
    <row r="348" spans="1:7" ht="15.75" x14ac:dyDescent="0.25">
      <c r="A348" s="2"/>
      <c r="B348" s="5"/>
      <c r="C348" s="50"/>
      <c r="D348" s="50"/>
      <c r="E348" s="40"/>
      <c r="F348" s="40"/>
      <c r="G348" s="40"/>
    </row>
    <row r="349" spans="1:7" x14ac:dyDescent="0.25">
      <c r="A349" s="21">
        <v>2</v>
      </c>
      <c r="B349" s="80" t="s">
        <v>278</v>
      </c>
      <c r="C349" s="51"/>
      <c r="D349" s="51"/>
      <c r="E349" s="40"/>
      <c r="F349" s="40"/>
      <c r="G349" s="40"/>
    </row>
    <row r="350" spans="1:7" ht="21" customHeight="1" x14ac:dyDescent="0.25">
      <c r="A350" s="18">
        <f>A349+0.01</f>
        <v>2.0099999999999998</v>
      </c>
      <c r="B350" s="7" t="s">
        <v>232</v>
      </c>
      <c r="C350" s="19">
        <v>15</v>
      </c>
      <c r="D350" s="4" t="s">
        <v>13</v>
      </c>
      <c r="E350" s="40"/>
      <c r="F350" s="40"/>
      <c r="G350" s="40"/>
    </row>
    <row r="351" spans="1:7" ht="18" customHeight="1" x14ac:dyDescent="0.25">
      <c r="A351" s="18">
        <f t="shared" ref="A351:A360" si="27">A350+0.01</f>
        <v>2.0199999999999996</v>
      </c>
      <c r="B351" s="7" t="s">
        <v>233</v>
      </c>
      <c r="C351" s="19">
        <v>4</v>
      </c>
      <c r="D351" s="4" t="s">
        <v>13</v>
      </c>
      <c r="E351" s="40"/>
      <c r="F351" s="40"/>
      <c r="G351" s="40"/>
    </row>
    <row r="352" spans="1:7" ht="57" customHeight="1" x14ac:dyDescent="0.25">
      <c r="A352" s="18">
        <f t="shared" si="27"/>
        <v>2.0299999999999994</v>
      </c>
      <c r="B352" s="7" t="s">
        <v>234</v>
      </c>
      <c r="C352" s="19">
        <v>1</v>
      </c>
      <c r="D352" s="4" t="s">
        <v>13</v>
      </c>
      <c r="E352" s="40"/>
      <c r="F352" s="40"/>
      <c r="G352" s="40"/>
    </row>
    <row r="353" spans="1:7" ht="63" customHeight="1" x14ac:dyDescent="0.25">
      <c r="A353" s="18">
        <f t="shared" si="27"/>
        <v>2.0399999999999991</v>
      </c>
      <c r="B353" s="7" t="s">
        <v>279</v>
      </c>
      <c r="C353" s="19">
        <v>11</v>
      </c>
      <c r="D353" s="4" t="s">
        <v>13</v>
      </c>
      <c r="E353" s="40"/>
      <c r="F353" s="40"/>
      <c r="G353" s="40"/>
    </row>
    <row r="354" spans="1:7" ht="23.25" customHeight="1" x14ac:dyDescent="0.25">
      <c r="A354" s="18">
        <f t="shared" si="27"/>
        <v>2.0499999999999989</v>
      </c>
      <c r="B354" s="7" t="s">
        <v>235</v>
      </c>
      <c r="C354" s="19">
        <v>3</v>
      </c>
      <c r="D354" s="4" t="s">
        <v>13</v>
      </c>
      <c r="E354" s="40"/>
      <c r="F354" s="40"/>
      <c r="G354" s="40"/>
    </row>
    <row r="355" spans="1:7" ht="27.75" customHeight="1" x14ac:dyDescent="0.25">
      <c r="A355" s="18">
        <f t="shared" si="27"/>
        <v>2.0599999999999987</v>
      </c>
      <c r="B355" s="7" t="s">
        <v>236</v>
      </c>
      <c r="C355" s="19">
        <v>9</v>
      </c>
      <c r="D355" s="4" t="s">
        <v>13</v>
      </c>
      <c r="E355" s="40"/>
      <c r="F355" s="40"/>
      <c r="G355" s="40"/>
    </row>
    <row r="356" spans="1:7" ht="21" customHeight="1" x14ac:dyDescent="0.25">
      <c r="A356" s="18">
        <f t="shared" si="27"/>
        <v>2.0699999999999985</v>
      </c>
      <c r="B356" s="7" t="s">
        <v>237</v>
      </c>
      <c r="C356" s="19">
        <v>1</v>
      </c>
      <c r="D356" s="4" t="s">
        <v>13</v>
      </c>
      <c r="E356" s="40"/>
      <c r="F356" s="40"/>
      <c r="G356" s="40"/>
    </row>
    <row r="357" spans="1:7" ht="39.75" customHeight="1" x14ac:dyDescent="0.25">
      <c r="A357" s="18">
        <f t="shared" si="27"/>
        <v>2.0799999999999983</v>
      </c>
      <c r="B357" s="7" t="s">
        <v>238</v>
      </c>
      <c r="C357" s="19">
        <v>13</v>
      </c>
      <c r="D357" s="4" t="s">
        <v>13</v>
      </c>
      <c r="E357" s="40"/>
      <c r="F357" s="40"/>
      <c r="G357" s="40"/>
    </row>
    <row r="358" spans="1:7" ht="30.75" customHeight="1" x14ac:dyDescent="0.25">
      <c r="A358" s="18">
        <f t="shared" si="27"/>
        <v>2.0899999999999981</v>
      </c>
      <c r="B358" s="7" t="s">
        <v>280</v>
      </c>
      <c r="C358" s="19">
        <v>2</v>
      </c>
      <c r="D358" s="4" t="s">
        <v>13</v>
      </c>
      <c r="E358" s="40"/>
      <c r="F358" s="40"/>
      <c r="G358" s="40"/>
    </row>
    <row r="359" spans="1:7" ht="24.75" customHeight="1" x14ac:dyDescent="0.25">
      <c r="A359" s="18">
        <f t="shared" si="27"/>
        <v>2.0999999999999979</v>
      </c>
      <c r="B359" s="7" t="s">
        <v>239</v>
      </c>
      <c r="C359" s="19">
        <v>1</v>
      </c>
      <c r="D359" s="4" t="s">
        <v>13</v>
      </c>
      <c r="E359" s="40"/>
      <c r="F359" s="40"/>
      <c r="G359" s="40"/>
    </row>
    <row r="360" spans="1:7" ht="18" customHeight="1" x14ac:dyDescent="0.25">
      <c r="A360" s="18">
        <f t="shared" si="27"/>
        <v>2.1099999999999977</v>
      </c>
      <c r="B360" s="7" t="s">
        <v>281</v>
      </c>
      <c r="C360" s="19">
        <v>1</v>
      </c>
      <c r="D360" s="4" t="s">
        <v>13</v>
      </c>
      <c r="E360" s="40"/>
      <c r="F360" s="40"/>
      <c r="G360" s="40"/>
    </row>
    <row r="361" spans="1:7" x14ac:dyDescent="0.25">
      <c r="A361" s="18"/>
      <c r="B361" s="7" t="s">
        <v>282</v>
      </c>
      <c r="E361" s="40"/>
      <c r="F361" s="40"/>
      <c r="G361" s="40"/>
    </row>
    <row r="362" spans="1:7" ht="17.25" customHeight="1" x14ac:dyDescent="0.25">
      <c r="A362" s="18">
        <v>2.12</v>
      </c>
      <c r="B362" s="7" t="s">
        <v>283</v>
      </c>
      <c r="C362" s="19"/>
      <c r="D362" s="4"/>
      <c r="E362" s="40"/>
      <c r="F362" s="40"/>
      <c r="G362" s="40"/>
    </row>
    <row r="363" spans="1:7" ht="16.5" customHeight="1" x14ac:dyDescent="0.25">
      <c r="A363" s="18"/>
      <c r="B363" s="7" t="s">
        <v>284</v>
      </c>
      <c r="C363" s="19">
        <v>4</v>
      </c>
      <c r="D363" s="4" t="s">
        <v>13</v>
      </c>
      <c r="E363" s="40"/>
      <c r="F363" s="40"/>
      <c r="G363" s="40"/>
    </row>
    <row r="364" spans="1:7" ht="17.25" customHeight="1" x14ac:dyDescent="0.25">
      <c r="A364" s="18"/>
      <c r="B364" s="7" t="s">
        <v>285</v>
      </c>
      <c r="C364" s="19">
        <v>1</v>
      </c>
      <c r="D364" s="4" t="s">
        <v>13</v>
      </c>
      <c r="E364" s="40"/>
      <c r="F364" s="40"/>
      <c r="G364" s="40"/>
    </row>
    <row r="365" spans="1:7" ht="17.25" customHeight="1" x14ac:dyDescent="0.25">
      <c r="A365" s="18"/>
      <c r="B365" s="7" t="s">
        <v>286</v>
      </c>
      <c r="C365" s="19">
        <v>2</v>
      </c>
      <c r="D365" s="4" t="s">
        <v>13</v>
      </c>
      <c r="E365" s="40"/>
      <c r="F365" s="40"/>
      <c r="G365" s="40"/>
    </row>
    <row r="366" spans="1:7" ht="21" customHeight="1" x14ac:dyDescent="0.25">
      <c r="A366" s="18"/>
      <c r="B366" s="7" t="s">
        <v>287</v>
      </c>
      <c r="C366" s="19">
        <v>4</v>
      </c>
      <c r="D366" s="4" t="s">
        <v>13</v>
      </c>
      <c r="E366" s="40"/>
      <c r="F366" s="40"/>
      <c r="G366" s="40"/>
    </row>
    <row r="367" spans="1:7" ht="23.25" customHeight="1" x14ac:dyDescent="0.25">
      <c r="A367" s="18"/>
      <c r="B367" s="7" t="s">
        <v>288</v>
      </c>
      <c r="C367" s="19">
        <v>2</v>
      </c>
      <c r="D367" s="4" t="s">
        <v>13</v>
      </c>
      <c r="E367" s="40"/>
      <c r="F367" s="40"/>
      <c r="G367" s="40"/>
    </row>
    <row r="368" spans="1:7" ht="21.75" customHeight="1" x14ac:dyDescent="0.25">
      <c r="A368" s="18"/>
      <c r="B368" s="7" t="s">
        <v>289</v>
      </c>
      <c r="C368" s="19">
        <v>150</v>
      </c>
      <c r="D368" s="4" t="s">
        <v>265</v>
      </c>
      <c r="E368" s="40"/>
      <c r="F368" s="40"/>
      <c r="G368" s="40"/>
    </row>
    <row r="369" spans="1:7" ht="19.5" customHeight="1" x14ac:dyDescent="0.25">
      <c r="A369" s="18"/>
      <c r="B369" s="7" t="s">
        <v>289</v>
      </c>
      <c r="C369" s="19">
        <v>75</v>
      </c>
      <c r="D369" s="4" t="s">
        <v>265</v>
      </c>
      <c r="E369" s="40"/>
      <c r="F369" s="40"/>
      <c r="G369" s="40"/>
    </row>
    <row r="370" spans="1:7" ht="19.5" customHeight="1" x14ac:dyDescent="0.25">
      <c r="A370" s="18"/>
      <c r="B370" s="7" t="s">
        <v>266</v>
      </c>
      <c r="C370" s="19">
        <v>75</v>
      </c>
      <c r="D370" s="4" t="s">
        <v>265</v>
      </c>
      <c r="E370" s="40"/>
      <c r="F370" s="40"/>
      <c r="G370" s="40"/>
    </row>
    <row r="371" spans="1:7" ht="25.5" customHeight="1" x14ac:dyDescent="0.25">
      <c r="A371" s="18"/>
      <c r="B371" s="7" t="s">
        <v>267</v>
      </c>
      <c r="C371" s="19">
        <v>75</v>
      </c>
      <c r="D371" s="4" t="s">
        <v>265</v>
      </c>
      <c r="E371" s="40"/>
      <c r="F371" s="40"/>
      <c r="G371" s="40"/>
    </row>
    <row r="372" spans="1:7" ht="24" customHeight="1" x14ac:dyDescent="0.25">
      <c r="A372" s="18"/>
      <c r="B372" s="7" t="s">
        <v>268</v>
      </c>
      <c r="C372" s="19">
        <v>1</v>
      </c>
      <c r="D372" s="4" t="s">
        <v>269</v>
      </c>
      <c r="E372" s="40"/>
      <c r="F372" s="40"/>
      <c r="G372" s="40"/>
    </row>
    <row r="373" spans="1:7" ht="16.5" customHeight="1" x14ac:dyDescent="0.25">
      <c r="A373" s="18">
        <f>A362+0.01</f>
        <v>2.13</v>
      </c>
      <c r="B373" s="7" t="s">
        <v>352</v>
      </c>
      <c r="C373" s="19">
        <v>1</v>
      </c>
      <c r="D373" s="4" t="s">
        <v>269</v>
      </c>
      <c r="E373" s="40"/>
      <c r="F373" s="40"/>
      <c r="G373" s="40"/>
    </row>
    <row r="374" spans="1:7" x14ac:dyDescent="0.25">
      <c r="A374" s="4"/>
      <c r="B374" s="82"/>
      <c r="C374" s="4"/>
      <c r="D374" s="4"/>
      <c r="E374" s="40"/>
      <c r="F374" s="40"/>
      <c r="G374" s="40"/>
    </row>
    <row r="375" spans="1:7" x14ac:dyDescent="0.25">
      <c r="A375" s="21">
        <v>3</v>
      </c>
      <c r="B375" s="80" t="s">
        <v>290</v>
      </c>
      <c r="C375" s="4"/>
      <c r="D375" s="4"/>
      <c r="E375" s="40"/>
      <c r="F375" s="40"/>
      <c r="G375" s="40"/>
    </row>
    <row r="376" spans="1:7" ht="20.25" customHeight="1" x14ac:dyDescent="0.25">
      <c r="A376" s="18">
        <f>A375+0.01</f>
        <v>3.01</v>
      </c>
      <c r="B376" s="7" t="s">
        <v>291</v>
      </c>
      <c r="C376" s="4">
        <v>3</v>
      </c>
      <c r="D376" s="19" t="s">
        <v>13</v>
      </c>
      <c r="E376" s="40"/>
      <c r="F376" s="40"/>
      <c r="G376" s="40"/>
    </row>
    <row r="377" spans="1:7" ht="27" customHeight="1" x14ac:dyDescent="0.25">
      <c r="A377" s="18">
        <f t="shared" ref="A377:A381" si="28">A376+0.01</f>
        <v>3.0199999999999996</v>
      </c>
      <c r="B377" s="7" t="s">
        <v>292</v>
      </c>
      <c r="C377" s="4">
        <v>3</v>
      </c>
      <c r="D377" s="19" t="s">
        <v>13</v>
      </c>
      <c r="E377" s="40"/>
      <c r="F377" s="40"/>
      <c r="G377" s="40"/>
    </row>
    <row r="378" spans="1:7" ht="27" customHeight="1" x14ac:dyDescent="0.25">
      <c r="A378" s="18">
        <f t="shared" si="28"/>
        <v>3.0299999999999994</v>
      </c>
      <c r="B378" s="7" t="s">
        <v>293</v>
      </c>
      <c r="C378" s="4">
        <v>3</v>
      </c>
      <c r="D378" s="19" t="s">
        <v>13</v>
      </c>
      <c r="E378" s="40"/>
      <c r="F378" s="40"/>
      <c r="G378" s="40"/>
    </row>
    <row r="379" spans="1:7" ht="27" customHeight="1" x14ac:dyDescent="0.25">
      <c r="A379" s="18">
        <f t="shared" si="28"/>
        <v>3.0399999999999991</v>
      </c>
      <c r="B379" s="7" t="s">
        <v>294</v>
      </c>
      <c r="C379" s="4">
        <v>3</v>
      </c>
      <c r="D379" s="19" t="s">
        <v>13</v>
      </c>
      <c r="E379" s="40"/>
      <c r="F379" s="40"/>
      <c r="G379" s="40"/>
    </row>
    <row r="380" spans="1:7" ht="24" customHeight="1" x14ac:dyDescent="0.25">
      <c r="A380" s="18">
        <f t="shared" si="28"/>
        <v>3.0499999999999989</v>
      </c>
      <c r="B380" s="7" t="s">
        <v>295</v>
      </c>
      <c r="C380" s="4">
        <v>1</v>
      </c>
      <c r="D380" s="19" t="s">
        <v>13</v>
      </c>
      <c r="E380" s="40"/>
      <c r="F380" s="40"/>
      <c r="G380" s="40"/>
    </row>
    <row r="381" spans="1:7" ht="26.25" customHeight="1" x14ac:dyDescent="0.25">
      <c r="A381" s="18">
        <f t="shared" si="28"/>
        <v>3.0599999999999987</v>
      </c>
      <c r="B381" s="7" t="s">
        <v>296</v>
      </c>
      <c r="C381" s="4">
        <v>1</v>
      </c>
      <c r="D381" s="19" t="s">
        <v>13</v>
      </c>
      <c r="E381" s="40"/>
      <c r="F381" s="40"/>
      <c r="G381" s="40"/>
    </row>
    <row r="382" spans="1:7" ht="15.75" customHeight="1" x14ac:dyDescent="0.25">
      <c r="A382" s="18"/>
      <c r="B382" s="7" t="s">
        <v>297</v>
      </c>
      <c r="C382" s="4"/>
      <c r="D382" s="19"/>
      <c r="E382" s="40"/>
      <c r="F382" s="40"/>
      <c r="G382" s="40"/>
    </row>
    <row r="383" spans="1:7" ht="15.75" customHeight="1" x14ac:dyDescent="0.25">
      <c r="A383" s="18"/>
      <c r="B383" s="7" t="s">
        <v>298</v>
      </c>
      <c r="C383" s="4"/>
      <c r="D383" s="19"/>
      <c r="E383" s="40"/>
      <c r="F383" s="40"/>
      <c r="G383" s="40"/>
    </row>
    <row r="384" spans="1:7" ht="16.5" customHeight="1" x14ac:dyDescent="0.25">
      <c r="A384" s="18"/>
      <c r="B384" s="7" t="s">
        <v>299</v>
      </c>
      <c r="C384" s="4"/>
      <c r="D384" s="19"/>
      <c r="E384" s="40"/>
      <c r="F384" s="40"/>
      <c r="G384" s="40"/>
    </row>
    <row r="385" spans="1:7" ht="18.75" customHeight="1" x14ac:dyDescent="0.25">
      <c r="A385" s="18"/>
      <c r="B385" s="7" t="s">
        <v>300</v>
      </c>
      <c r="C385" s="4"/>
      <c r="D385" s="19"/>
      <c r="E385" s="40"/>
      <c r="F385" s="40"/>
      <c r="G385" s="40"/>
    </row>
    <row r="386" spans="1:7" ht="16.5" customHeight="1" x14ac:dyDescent="0.25">
      <c r="A386" s="18"/>
      <c r="B386" s="7" t="s">
        <v>301</v>
      </c>
      <c r="C386" s="4"/>
      <c r="D386" s="19"/>
      <c r="E386" s="40"/>
      <c r="F386" s="40"/>
      <c r="G386" s="40"/>
    </row>
    <row r="387" spans="1:7" ht="18.75" customHeight="1" x14ac:dyDescent="0.25">
      <c r="A387" s="18"/>
      <c r="B387" s="7" t="s">
        <v>302</v>
      </c>
      <c r="E387" s="40"/>
      <c r="F387" s="40"/>
      <c r="G387" s="40"/>
    </row>
    <row r="388" spans="1:7" ht="21.75" customHeight="1" x14ac:dyDescent="0.25">
      <c r="A388" s="18">
        <f>A381+0.01</f>
        <v>3.0699999999999985</v>
      </c>
      <c r="B388" s="7" t="s">
        <v>303</v>
      </c>
      <c r="C388" s="4">
        <v>2</v>
      </c>
      <c r="D388" s="19" t="s">
        <v>13</v>
      </c>
      <c r="E388" s="40"/>
      <c r="F388" s="40"/>
      <c r="G388" s="40"/>
    </row>
    <row r="389" spans="1:7" ht="19.5" customHeight="1" x14ac:dyDescent="0.25">
      <c r="A389" s="18">
        <f>A388+0.01</f>
        <v>3.0799999999999983</v>
      </c>
      <c r="B389" s="7" t="s">
        <v>304</v>
      </c>
      <c r="C389" s="4">
        <v>1</v>
      </c>
      <c r="D389" s="19" t="s">
        <v>13</v>
      </c>
      <c r="E389" s="40"/>
      <c r="F389" s="40"/>
      <c r="G389" s="40"/>
    </row>
    <row r="390" spans="1:7" ht="24" customHeight="1" x14ac:dyDescent="0.25">
      <c r="A390" s="18">
        <f t="shared" ref="A390:A393" si="29">A389+0.01</f>
        <v>3.0899999999999981</v>
      </c>
      <c r="B390" s="7" t="s">
        <v>305</v>
      </c>
      <c r="C390" s="4">
        <v>1</v>
      </c>
      <c r="D390" s="19" t="s">
        <v>13</v>
      </c>
      <c r="E390" s="40"/>
      <c r="F390" s="40"/>
      <c r="G390" s="40"/>
    </row>
    <row r="391" spans="1:7" ht="19.5" customHeight="1" x14ac:dyDescent="0.25">
      <c r="A391" s="18">
        <f t="shared" si="29"/>
        <v>3.0999999999999979</v>
      </c>
      <c r="B391" s="7" t="s">
        <v>306</v>
      </c>
      <c r="C391" s="4">
        <v>2</v>
      </c>
      <c r="D391" s="19" t="s">
        <v>13</v>
      </c>
      <c r="E391" s="40"/>
      <c r="F391" s="40"/>
      <c r="G391" s="40"/>
    </row>
    <row r="392" spans="1:7" ht="28.5" customHeight="1" x14ac:dyDescent="0.25">
      <c r="A392" s="18">
        <f t="shared" si="29"/>
        <v>3.1099999999999977</v>
      </c>
      <c r="B392" s="7" t="s">
        <v>307</v>
      </c>
      <c r="C392" s="4">
        <v>60</v>
      </c>
      <c r="D392" s="19" t="s">
        <v>90</v>
      </c>
      <c r="E392" s="40"/>
      <c r="F392" s="40"/>
      <c r="G392" s="40"/>
    </row>
    <row r="393" spans="1:7" ht="37.5" customHeight="1" x14ac:dyDescent="0.25">
      <c r="A393" s="18">
        <f t="shared" si="29"/>
        <v>3.1199999999999974</v>
      </c>
      <c r="B393" s="7" t="s">
        <v>308</v>
      </c>
      <c r="C393" s="4"/>
      <c r="D393" s="19"/>
      <c r="E393" s="40"/>
      <c r="F393" s="40"/>
      <c r="G393" s="40"/>
    </row>
    <row r="394" spans="1:7" ht="19.5" customHeight="1" x14ac:dyDescent="0.25">
      <c r="A394" s="18"/>
      <c r="B394" s="7" t="s">
        <v>309</v>
      </c>
      <c r="C394" s="4">
        <v>2</v>
      </c>
      <c r="D394" s="19" t="s">
        <v>13</v>
      </c>
      <c r="E394" s="40"/>
      <c r="F394" s="40"/>
      <c r="G394" s="40"/>
    </row>
    <row r="395" spans="1:7" ht="15" customHeight="1" x14ac:dyDescent="0.25">
      <c r="A395" s="18"/>
      <c r="B395" s="7" t="s">
        <v>310</v>
      </c>
      <c r="C395" s="4">
        <v>2</v>
      </c>
      <c r="D395" s="19" t="s">
        <v>13</v>
      </c>
      <c r="E395" s="40"/>
      <c r="F395" s="40"/>
      <c r="G395" s="40"/>
    </row>
    <row r="396" spans="1:7" ht="17.25" customHeight="1" x14ac:dyDescent="0.25">
      <c r="A396" s="18"/>
      <c r="B396" s="7" t="s">
        <v>311</v>
      </c>
      <c r="C396" s="4">
        <v>2</v>
      </c>
      <c r="D396" s="19" t="s">
        <v>265</v>
      </c>
      <c r="E396" s="40"/>
      <c r="F396" s="40"/>
      <c r="G396" s="40"/>
    </row>
    <row r="397" spans="1:7" ht="14.25" customHeight="1" x14ac:dyDescent="0.25">
      <c r="A397" s="18"/>
      <c r="B397" s="7" t="s">
        <v>312</v>
      </c>
      <c r="C397" s="4">
        <v>1</v>
      </c>
      <c r="D397" s="19" t="s">
        <v>13</v>
      </c>
      <c r="E397" s="40"/>
      <c r="F397" s="40"/>
      <c r="G397" s="40"/>
    </row>
    <row r="398" spans="1:7" ht="15" customHeight="1" x14ac:dyDescent="0.25">
      <c r="A398" s="18"/>
      <c r="B398" s="7" t="s">
        <v>313</v>
      </c>
      <c r="C398" s="4">
        <v>4</v>
      </c>
      <c r="D398" s="19" t="s">
        <v>13</v>
      </c>
      <c r="E398" s="40"/>
      <c r="F398" s="40"/>
      <c r="G398" s="40"/>
    </row>
    <row r="399" spans="1:7" ht="15" customHeight="1" x14ac:dyDescent="0.25">
      <c r="A399" s="18"/>
      <c r="B399" s="7" t="s">
        <v>314</v>
      </c>
      <c r="C399" s="4">
        <v>120</v>
      </c>
      <c r="D399" s="19" t="s">
        <v>265</v>
      </c>
      <c r="E399" s="40"/>
      <c r="F399" s="40"/>
      <c r="G399" s="40"/>
    </row>
    <row r="400" spans="1:7" ht="16.5" customHeight="1" x14ac:dyDescent="0.25">
      <c r="A400" s="18"/>
      <c r="B400" s="7" t="s">
        <v>315</v>
      </c>
      <c r="C400" s="4">
        <v>40</v>
      </c>
      <c r="D400" s="19" t="s">
        <v>265</v>
      </c>
      <c r="E400" s="40"/>
      <c r="F400" s="40"/>
      <c r="G400" s="40"/>
    </row>
    <row r="401" spans="1:7" ht="15.75" customHeight="1" x14ac:dyDescent="0.25">
      <c r="A401" s="18"/>
      <c r="B401" s="7" t="s">
        <v>316</v>
      </c>
      <c r="C401" s="4">
        <v>40</v>
      </c>
      <c r="D401" s="19" t="s">
        <v>265</v>
      </c>
      <c r="E401" s="40"/>
      <c r="F401" s="40"/>
      <c r="G401" s="40"/>
    </row>
    <row r="402" spans="1:7" ht="46.5" customHeight="1" x14ac:dyDescent="0.25">
      <c r="A402" s="18"/>
      <c r="B402" s="7" t="s">
        <v>317</v>
      </c>
      <c r="C402" s="4">
        <v>1</v>
      </c>
      <c r="D402" s="37" t="s">
        <v>269</v>
      </c>
      <c r="E402" s="40"/>
      <c r="F402" s="40"/>
      <c r="G402" s="40"/>
    </row>
    <row r="403" spans="1:7" ht="18.75" customHeight="1" x14ac:dyDescent="0.25">
      <c r="A403" s="18">
        <f>A393+0.01</f>
        <v>3.1299999999999972</v>
      </c>
      <c r="B403" s="7" t="s">
        <v>318</v>
      </c>
      <c r="C403" s="4">
        <v>1</v>
      </c>
      <c r="D403" s="19" t="s">
        <v>13</v>
      </c>
      <c r="E403" s="40"/>
      <c r="F403" s="40"/>
      <c r="G403" s="40"/>
    </row>
    <row r="404" spans="1:7" ht="27" customHeight="1" x14ac:dyDescent="0.25">
      <c r="A404" s="18">
        <f>A403+0.01</f>
        <v>3.139999999999997</v>
      </c>
      <c r="B404" s="7" t="s">
        <v>353</v>
      </c>
      <c r="C404" s="4">
        <v>1</v>
      </c>
      <c r="D404" s="37" t="s">
        <v>269</v>
      </c>
      <c r="E404" s="40"/>
      <c r="F404" s="40"/>
      <c r="G404" s="40"/>
    </row>
    <row r="405" spans="1:7" x14ac:dyDescent="0.25">
      <c r="A405" s="18"/>
      <c r="B405" s="7"/>
      <c r="C405" s="4"/>
      <c r="D405" s="19"/>
      <c r="E405" s="40"/>
      <c r="F405" s="40"/>
      <c r="G405" s="40"/>
    </row>
    <row r="406" spans="1:7" x14ac:dyDescent="0.25">
      <c r="A406" s="7"/>
      <c r="B406" s="7"/>
      <c r="C406" s="7"/>
      <c r="D406" s="7"/>
      <c r="E406" s="40"/>
      <c r="F406" s="40"/>
      <c r="G406" s="40"/>
    </row>
    <row r="407" spans="1:7" x14ac:dyDescent="0.25">
      <c r="A407" s="21">
        <v>4</v>
      </c>
      <c r="B407" s="80" t="s">
        <v>319</v>
      </c>
      <c r="C407" s="51"/>
      <c r="D407" s="51"/>
      <c r="E407" s="40"/>
      <c r="F407" s="40"/>
      <c r="G407" s="40"/>
    </row>
    <row r="408" spans="1:7" x14ac:dyDescent="0.25">
      <c r="A408" s="18">
        <v>4.01</v>
      </c>
      <c r="B408" s="7" t="s">
        <v>320</v>
      </c>
      <c r="C408" s="4">
        <v>1</v>
      </c>
      <c r="D408" s="37" t="s">
        <v>269</v>
      </c>
      <c r="E408" s="40"/>
      <c r="F408" s="40"/>
      <c r="G408" s="40"/>
    </row>
    <row r="409" spans="1:7" ht="18.75" customHeight="1" x14ac:dyDescent="0.25">
      <c r="A409" s="18"/>
      <c r="B409" s="7" t="s">
        <v>321</v>
      </c>
      <c r="C409" s="19"/>
      <c r="D409" s="4"/>
      <c r="E409" s="40"/>
      <c r="F409" s="40"/>
      <c r="G409" s="40"/>
    </row>
    <row r="410" spans="1:7" ht="36.75" customHeight="1" x14ac:dyDescent="0.25">
      <c r="A410" s="18"/>
      <c r="B410" s="7" t="s">
        <v>322</v>
      </c>
      <c r="C410" s="19"/>
      <c r="D410" s="4"/>
      <c r="E410" s="40"/>
      <c r="F410" s="40"/>
      <c r="G410" s="40"/>
    </row>
    <row r="411" spans="1:7" ht="21" customHeight="1" x14ac:dyDescent="0.25">
      <c r="A411" s="18"/>
      <c r="B411" s="7" t="s">
        <v>323</v>
      </c>
      <c r="E411" s="40"/>
      <c r="F411" s="40"/>
      <c r="G411" s="40"/>
    </row>
    <row r="412" spans="1:7" ht="24.75" customHeight="1" x14ac:dyDescent="0.25">
      <c r="A412" s="18">
        <v>4.0199999999999996</v>
      </c>
      <c r="B412" s="7" t="s">
        <v>324</v>
      </c>
      <c r="C412" s="4">
        <v>1</v>
      </c>
      <c r="D412" s="37" t="s">
        <v>269</v>
      </c>
      <c r="E412" s="40"/>
      <c r="F412" s="40"/>
      <c r="G412" s="40"/>
    </row>
    <row r="413" spans="1:7" ht="21.75" customHeight="1" x14ac:dyDescent="0.25">
      <c r="A413" s="18"/>
      <c r="B413" s="7" t="s">
        <v>325</v>
      </c>
      <c r="C413" s="4"/>
      <c r="D413" s="37"/>
      <c r="E413" s="40"/>
      <c r="F413" s="40"/>
      <c r="G413" s="40"/>
    </row>
    <row r="414" spans="1:7" ht="20.25" customHeight="1" x14ac:dyDescent="0.25">
      <c r="A414" s="18"/>
      <c r="B414" s="7" t="s">
        <v>326</v>
      </c>
      <c r="C414" s="4"/>
      <c r="D414" s="37"/>
      <c r="E414" s="40"/>
      <c r="F414" s="40"/>
      <c r="G414" s="40"/>
    </row>
    <row r="415" spans="1:7" ht="18" customHeight="1" x14ac:dyDescent="0.25">
      <c r="A415" s="18"/>
      <c r="B415" s="7" t="s">
        <v>327</v>
      </c>
      <c r="C415" s="4"/>
      <c r="D415" s="37"/>
      <c r="E415" s="40"/>
      <c r="F415" s="40"/>
      <c r="G415" s="40"/>
    </row>
    <row r="416" spans="1:7" ht="20.25" customHeight="1" x14ac:dyDescent="0.25">
      <c r="A416" s="18"/>
      <c r="B416" s="7" t="s">
        <v>328</v>
      </c>
      <c r="C416" s="4"/>
      <c r="D416" s="37"/>
      <c r="E416" s="40"/>
      <c r="F416" s="40"/>
      <c r="G416" s="40"/>
    </row>
    <row r="417" spans="1:7" ht="40.5" customHeight="1" x14ac:dyDescent="0.25">
      <c r="A417" s="18"/>
      <c r="B417" s="7" t="s">
        <v>329</v>
      </c>
      <c r="E417" s="40"/>
      <c r="F417" s="40"/>
      <c r="G417" s="40"/>
    </row>
    <row r="418" spans="1:7" x14ac:dyDescent="0.25">
      <c r="A418" s="18"/>
      <c r="B418" s="7"/>
      <c r="C418" s="51"/>
      <c r="D418" s="37"/>
      <c r="E418" s="40"/>
      <c r="F418" s="40"/>
      <c r="G418" s="40"/>
    </row>
    <row r="419" spans="1:7" ht="16.5" x14ac:dyDescent="0.25">
      <c r="A419" s="9"/>
      <c r="B419" s="7"/>
      <c r="C419" s="7"/>
      <c r="D419" s="7"/>
      <c r="E419" s="40"/>
      <c r="F419" s="40"/>
      <c r="G419" s="40"/>
    </row>
    <row r="420" spans="1:7" ht="16.5" x14ac:dyDescent="0.25">
      <c r="A420" s="9"/>
      <c r="B420" s="7"/>
      <c r="C420" s="7"/>
      <c r="D420" s="7"/>
      <c r="E420" s="40"/>
      <c r="F420" s="40"/>
      <c r="G420" s="40"/>
    </row>
    <row r="421" spans="1:7" ht="16.5" thickBot="1" x14ac:dyDescent="0.3">
      <c r="A421" s="2"/>
      <c r="B421" s="5"/>
      <c r="C421" s="50"/>
      <c r="D421" s="50"/>
      <c r="E421" s="40"/>
      <c r="F421" s="40"/>
      <c r="G421" s="40"/>
    </row>
    <row r="422" spans="1:7" ht="16.5" thickBot="1" x14ac:dyDescent="0.3">
      <c r="A422" s="2"/>
      <c r="B422" s="83" t="s">
        <v>330</v>
      </c>
      <c r="C422" s="58"/>
      <c r="D422" s="67"/>
      <c r="E422" s="10"/>
      <c r="F422" s="10"/>
      <c r="G422" s="3">
        <f>SUM(G22:G420)</f>
        <v>0</v>
      </c>
    </row>
    <row r="423" spans="1:7" ht="16.5" thickBot="1" x14ac:dyDescent="0.3">
      <c r="A423" s="2"/>
      <c r="B423" s="5"/>
      <c r="C423" s="50"/>
      <c r="D423" s="50"/>
      <c r="E423" s="2"/>
      <c r="F423" s="2"/>
      <c r="G423" s="2"/>
    </row>
    <row r="424" spans="1:7" ht="15.75" customHeight="1" thickBot="1" x14ac:dyDescent="0.3">
      <c r="A424" s="2"/>
      <c r="B424" s="11" t="s">
        <v>331</v>
      </c>
      <c r="C424" s="59"/>
      <c r="D424" s="68"/>
      <c r="E424" s="12"/>
      <c r="F424" s="12"/>
      <c r="G424" s="12"/>
    </row>
    <row r="425" spans="1:7" ht="21" customHeight="1" x14ac:dyDescent="0.25">
      <c r="A425" s="2"/>
      <c r="B425" s="13" t="s">
        <v>332</v>
      </c>
      <c r="C425" s="60"/>
      <c r="D425" s="69">
        <v>0.1</v>
      </c>
      <c r="E425" s="38"/>
      <c r="F425" s="38"/>
      <c r="G425" s="39">
        <f>G422*D425</f>
        <v>0</v>
      </c>
    </row>
    <row r="426" spans="1:7" ht="28.5" customHeight="1" x14ac:dyDescent="0.25">
      <c r="A426" s="2"/>
      <c r="B426" s="13" t="s">
        <v>333</v>
      </c>
      <c r="C426" s="60"/>
      <c r="D426" s="69">
        <v>0.18</v>
      </c>
      <c r="E426" s="38"/>
      <c r="F426" s="38"/>
      <c r="G426" s="39">
        <f>+D426*G425</f>
        <v>0</v>
      </c>
    </row>
    <row r="427" spans="1:7" ht="24.75" customHeight="1" x14ac:dyDescent="0.25">
      <c r="A427" s="2"/>
      <c r="B427" s="13" t="s">
        <v>334</v>
      </c>
      <c r="C427" s="60"/>
      <c r="D427" s="69">
        <v>0.04</v>
      </c>
      <c r="E427" s="38"/>
      <c r="F427" s="38"/>
      <c r="G427" s="39">
        <f>G422*D427</f>
        <v>0</v>
      </c>
    </row>
    <row r="428" spans="1:7" ht="24.75" customHeight="1" x14ac:dyDescent="0.25">
      <c r="A428" s="2"/>
      <c r="B428" s="13" t="s">
        <v>335</v>
      </c>
      <c r="C428" s="60"/>
      <c r="D428" s="69">
        <v>0.03</v>
      </c>
      <c r="E428" s="38"/>
      <c r="F428" s="38"/>
      <c r="G428" s="39">
        <f>G422*D428</f>
        <v>0</v>
      </c>
    </row>
    <row r="429" spans="1:7" ht="18.75" customHeight="1" x14ac:dyDescent="0.25">
      <c r="A429" s="2"/>
      <c r="B429" s="13" t="s">
        <v>336</v>
      </c>
      <c r="C429" s="60"/>
      <c r="D429" s="69">
        <v>0.01</v>
      </c>
      <c r="E429" s="38"/>
      <c r="F429" s="38"/>
      <c r="G429" s="39">
        <f>G422*D429</f>
        <v>0</v>
      </c>
    </row>
    <row r="430" spans="1:7" ht="15.75" x14ac:dyDescent="0.25">
      <c r="A430" s="2"/>
      <c r="B430" s="13" t="s">
        <v>337</v>
      </c>
      <c r="C430" s="60"/>
      <c r="D430" s="69">
        <v>0.02</v>
      </c>
      <c r="E430" s="38"/>
      <c r="F430" s="38"/>
      <c r="G430" s="39">
        <f>G422*D430</f>
        <v>0</v>
      </c>
    </row>
    <row r="431" spans="1:7" ht="15.75" x14ac:dyDescent="0.25">
      <c r="A431" s="2"/>
      <c r="B431" s="13" t="s">
        <v>338</v>
      </c>
      <c r="C431" s="60"/>
      <c r="D431" s="69">
        <v>1E-3</v>
      </c>
      <c r="E431" s="38"/>
      <c r="F431" s="38"/>
      <c r="G431" s="39">
        <f>G422*D431</f>
        <v>0</v>
      </c>
    </row>
    <row r="432" spans="1:7" ht="17.25" customHeight="1" thickBot="1" x14ac:dyDescent="0.3">
      <c r="A432" s="2"/>
      <c r="B432" s="13" t="s">
        <v>339</v>
      </c>
      <c r="C432" s="60"/>
      <c r="D432" s="69">
        <v>0.05</v>
      </c>
      <c r="E432" s="38"/>
      <c r="F432" s="38"/>
      <c r="G432" s="39">
        <f>G422*D432</f>
        <v>0</v>
      </c>
    </row>
    <row r="433" spans="1:7" ht="16.5" thickBot="1" x14ac:dyDescent="0.3">
      <c r="A433" s="2"/>
      <c r="B433" s="89"/>
      <c r="C433" s="90"/>
      <c r="D433" s="90"/>
      <c r="E433" s="90"/>
      <c r="F433" s="90"/>
      <c r="G433" s="14"/>
    </row>
    <row r="434" spans="1:7" ht="27" customHeight="1" x14ac:dyDescent="0.25">
      <c r="A434" s="2"/>
      <c r="B434" s="13" t="s">
        <v>340</v>
      </c>
      <c r="C434" s="60"/>
      <c r="D434" s="69">
        <v>0.05</v>
      </c>
      <c r="E434" s="38"/>
      <c r="F434" s="38"/>
      <c r="G434" s="39">
        <f>G422*D434</f>
        <v>0</v>
      </c>
    </row>
    <row r="435" spans="1:7" ht="18" customHeight="1" x14ac:dyDescent="0.25">
      <c r="A435" s="2"/>
      <c r="B435" s="13" t="s">
        <v>341</v>
      </c>
      <c r="C435" s="60"/>
      <c r="D435" s="69">
        <v>0.18</v>
      </c>
      <c r="E435" s="38"/>
      <c r="F435" s="38"/>
      <c r="G435" s="39">
        <f>+D435*G434</f>
        <v>0</v>
      </c>
    </row>
    <row r="436" spans="1:7" ht="16.5" thickBot="1" x14ac:dyDescent="0.3">
      <c r="A436" s="2"/>
      <c r="B436" s="5"/>
      <c r="C436" s="50"/>
      <c r="D436" s="50"/>
      <c r="E436" s="38"/>
      <c r="F436" s="38"/>
      <c r="G436" s="39"/>
    </row>
    <row r="437" spans="1:7" ht="16.5" thickBot="1" x14ac:dyDescent="0.3">
      <c r="A437" s="2"/>
      <c r="B437" s="83" t="s">
        <v>342</v>
      </c>
      <c r="C437" s="58"/>
      <c r="D437" s="67"/>
      <c r="E437" s="42"/>
      <c r="F437" s="42"/>
      <c r="G437" s="43">
        <f>SUM(G425:G435)</f>
        <v>0</v>
      </c>
    </row>
    <row r="438" spans="1:7" ht="16.5" thickBot="1" x14ac:dyDescent="0.3">
      <c r="A438" s="2"/>
      <c r="B438" s="84"/>
      <c r="C438" s="61"/>
      <c r="D438" s="70"/>
      <c r="E438" s="38"/>
      <c r="F438" s="38"/>
      <c r="G438" s="39"/>
    </row>
    <row r="439" spans="1:7" ht="16.5" thickBot="1" x14ac:dyDescent="0.3">
      <c r="A439" s="2"/>
      <c r="B439" s="83" t="s">
        <v>343</v>
      </c>
      <c r="C439" s="58"/>
      <c r="D439" s="67"/>
      <c r="E439" s="42"/>
      <c r="F439" s="42"/>
      <c r="G439" s="43">
        <f>+G422+G437</f>
        <v>0</v>
      </c>
    </row>
    <row r="440" spans="1:7" ht="15.75" x14ac:dyDescent="0.25">
      <c r="A440" s="2"/>
      <c r="B440" s="5"/>
      <c r="C440" s="50"/>
      <c r="D440" s="50"/>
      <c r="E440" s="2"/>
      <c r="F440" s="2"/>
      <c r="G440" s="2"/>
    </row>
    <row r="441" spans="1:7" ht="15.75" x14ac:dyDescent="0.25">
      <c r="A441" s="2"/>
      <c r="B441" s="5"/>
      <c r="C441" s="50"/>
      <c r="D441" s="50"/>
      <c r="E441" s="2"/>
      <c r="F441" s="2"/>
      <c r="G441" s="2"/>
    </row>
    <row r="442" spans="1:7" ht="15.75" x14ac:dyDescent="0.25">
      <c r="A442" s="2"/>
      <c r="B442" s="5" t="s">
        <v>344</v>
      </c>
      <c r="C442" s="50"/>
      <c r="D442" s="50" t="s">
        <v>345</v>
      </c>
      <c r="E442" s="2"/>
      <c r="F442" s="2"/>
      <c r="G442" s="2"/>
    </row>
    <row r="443" spans="1:7" ht="15.75" x14ac:dyDescent="0.25">
      <c r="A443" s="2"/>
      <c r="B443" s="85"/>
      <c r="C443" s="62"/>
      <c r="D443" s="71"/>
      <c r="E443" s="15"/>
      <c r="F443" s="15"/>
      <c r="G443" s="2"/>
    </row>
    <row r="444" spans="1:7" ht="15.75" x14ac:dyDescent="0.25">
      <c r="A444" s="2"/>
      <c r="B444" s="86"/>
      <c r="C444" s="63"/>
      <c r="D444" s="72"/>
      <c r="E444" s="16"/>
      <c r="F444" s="17"/>
      <c r="G444" s="2"/>
    </row>
    <row r="445" spans="1:7" ht="15.75" x14ac:dyDescent="0.25">
      <c r="A445" s="2"/>
      <c r="B445" s="85"/>
      <c r="C445" s="63"/>
      <c r="D445" s="72"/>
      <c r="E445" s="16"/>
      <c r="F445" s="17"/>
      <c r="G445" s="2"/>
    </row>
    <row r="446" spans="1:7" ht="15.75" x14ac:dyDescent="0.25">
      <c r="A446" s="2"/>
      <c r="B446" s="85"/>
      <c r="C446" s="62"/>
      <c r="D446" s="73"/>
      <c r="E446" s="16"/>
      <c r="F446" s="17"/>
      <c r="G446" s="2"/>
    </row>
    <row r="447" spans="1:7" ht="15.75" x14ac:dyDescent="0.25">
      <c r="A447" s="2"/>
      <c r="B447" s="5"/>
      <c r="C447" s="50"/>
      <c r="D447" s="50"/>
      <c r="E447" s="2"/>
      <c r="F447" s="2"/>
      <c r="G447" s="2"/>
    </row>
  </sheetData>
  <sheetProtection algorithmName="SHA-512" hashValue="bNT5yJqpqkLyicslUyo3k6UDX8MALrcXrxxQTtbZCpFPRqtDC3IZqcSaLP55KjGsMKnreKVDPuXenVIjBgpjYQ==" saltValue="Alllpd7OFFPhiTPkA1Govg==" spinCount="100000" sheet="1" objects="1" scenarios="1"/>
  <protectedRanges>
    <protectedRange sqref="E441:F441" name="Range1_1"/>
    <protectedRange sqref="E9:G10 E12:G13 E1:G1 E7:G7" name="Range1"/>
    <protectedRange sqref="E2:G5" name="Range1_3"/>
    <protectedRange sqref="E6:G6" name="Range1_2_1"/>
    <protectedRange sqref="E8:G8" name="Range1_2_2"/>
  </protectedRanges>
  <mergeCells count="10">
    <mergeCell ref="B433:F433"/>
    <mergeCell ref="B8:G8"/>
    <mergeCell ref="B9:G9"/>
    <mergeCell ref="A15:G15"/>
    <mergeCell ref="A1:G1"/>
    <mergeCell ref="A2:G2"/>
    <mergeCell ref="A3:G3"/>
    <mergeCell ref="A4:G4"/>
    <mergeCell ref="A5:G5"/>
    <mergeCell ref="A6:G6"/>
  </mergeCells>
  <conditionalFormatting sqref="A2:A6">
    <cfRule type="duplicateValues" dxfId="45" priority="43"/>
    <cfRule type="duplicateValues" dxfId="44" priority="44"/>
  </conditionalFormatting>
  <conditionalFormatting sqref="A1:A15">
    <cfRule type="duplicateValues" dxfId="43" priority="45"/>
    <cfRule type="duplicateValues" dxfId="42" priority="46"/>
  </conditionalFormatting>
  <conditionalFormatting sqref="A16">
    <cfRule type="duplicateValues" dxfId="41" priority="41"/>
    <cfRule type="duplicateValues" dxfId="40" priority="42"/>
  </conditionalFormatting>
  <conditionalFormatting sqref="A25">
    <cfRule type="duplicateValues" dxfId="39" priority="39"/>
    <cfRule type="duplicateValues" dxfId="38" priority="40"/>
  </conditionalFormatting>
  <conditionalFormatting sqref="A30">
    <cfRule type="duplicateValues" dxfId="37" priority="37"/>
    <cfRule type="duplicateValues" dxfId="36" priority="38"/>
  </conditionalFormatting>
  <conditionalFormatting sqref="A33:A34">
    <cfRule type="duplicateValues" dxfId="35" priority="35"/>
    <cfRule type="duplicateValues" dxfId="34" priority="36"/>
  </conditionalFormatting>
  <conditionalFormatting sqref="A51">
    <cfRule type="duplicateValues" dxfId="33" priority="33"/>
    <cfRule type="duplicateValues" dxfId="32" priority="34"/>
  </conditionalFormatting>
  <conditionalFormatting sqref="A76">
    <cfRule type="duplicateValues" dxfId="31" priority="31"/>
    <cfRule type="duplicateValues" dxfId="30" priority="32"/>
  </conditionalFormatting>
  <conditionalFormatting sqref="A87">
    <cfRule type="duplicateValues" dxfId="29" priority="29"/>
    <cfRule type="duplicateValues" dxfId="28" priority="30"/>
  </conditionalFormatting>
  <conditionalFormatting sqref="A95">
    <cfRule type="duplicateValues" dxfId="27" priority="27"/>
    <cfRule type="duplicateValues" dxfId="26" priority="28"/>
  </conditionalFormatting>
  <conditionalFormatting sqref="A100">
    <cfRule type="duplicateValues" dxfId="25" priority="25"/>
    <cfRule type="duplicateValues" dxfId="24" priority="26"/>
  </conditionalFormatting>
  <conditionalFormatting sqref="A106">
    <cfRule type="duplicateValues" dxfId="23" priority="23"/>
    <cfRule type="duplicateValues" dxfId="22" priority="24"/>
  </conditionalFormatting>
  <conditionalFormatting sqref="A142:A143">
    <cfRule type="duplicateValues" dxfId="21" priority="21"/>
    <cfRule type="duplicateValues" dxfId="20" priority="22"/>
  </conditionalFormatting>
  <conditionalFormatting sqref="A174">
    <cfRule type="duplicateValues" dxfId="19" priority="19"/>
    <cfRule type="duplicateValues" dxfId="18" priority="20"/>
  </conditionalFormatting>
  <conditionalFormatting sqref="A179">
    <cfRule type="duplicateValues" dxfId="17" priority="17"/>
    <cfRule type="duplicateValues" dxfId="16" priority="18"/>
  </conditionalFormatting>
  <conditionalFormatting sqref="A203">
    <cfRule type="duplicateValues" dxfId="15" priority="15"/>
    <cfRule type="duplicateValues" dxfId="14" priority="16"/>
  </conditionalFormatting>
  <conditionalFormatting sqref="A209">
    <cfRule type="duplicateValues" dxfId="13" priority="13"/>
    <cfRule type="duplicateValues" dxfId="12" priority="14"/>
  </conditionalFormatting>
  <conditionalFormatting sqref="A215:A216">
    <cfRule type="duplicateValues" dxfId="11" priority="11"/>
    <cfRule type="duplicateValues" dxfId="10" priority="12"/>
  </conditionalFormatting>
  <conditionalFormatting sqref="A226:A227">
    <cfRule type="duplicateValues" dxfId="9" priority="9"/>
    <cfRule type="duplicateValues" dxfId="8" priority="10"/>
  </conditionalFormatting>
  <conditionalFormatting sqref="A244">
    <cfRule type="duplicateValues" dxfId="7" priority="7"/>
    <cfRule type="duplicateValues" dxfId="6" priority="8"/>
  </conditionalFormatting>
  <conditionalFormatting sqref="A264">
    <cfRule type="duplicateValues" dxfId="5" priority="5"/>
    <cfRule type="duplicateValues" dxfId="4" priority="6"/>
  </conditionalFormatting>
  <conditionalFormatting sqref="A284:A285">
    <cfRule type="duplicateValues" dxfId="3" priority="3"/>
    <cfRule type="duplicateValues" dxfId="2" priority="4"/>
  </conditionalFormatting>
  <conditionalFormatting sqref="A296 A29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Yisell Moncion</dc:creator>
  <cp:lastModifiedBy>Judith López</cp:lastModifiedBy>
  <dcterms:created xsi:type="dcterms:W3CDTF">2019-09-15T18:06:52Z</dcterms:created>
  <dcterms:modified xsi:type="dcterms:W3CDTF">2019-10-25T16:03:47Z</dcterms:modified>
</cp:coreProperties>
</file>